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tch.sharepoint.com/teams/TS-Annex58SwissJointProject/Freigegebene Dokumente/General/24 Final Report (Updated V02)/Appendix (Updated V02)/"/>
    </mc:Choice>
  </mc:AlternateContent>
  <xr:revisionPtr revIDLastSave="227" documentId="8_{9E888CA1-E162-491D-9A57-DAEA93C818BC}" xr6:coauthVersionLast="47" xr6:coauthVersionMax="47" xr10:uidLastSave="{AB9C1058-024E-4BD3-8289-54FEF795DB4E}"/>
  <bookViews>
    <workbookView xWindow="0" yWindow="0" windowWidth="25800" windowHeight="21000" tabRatio="688" activeTab="2" xr2:uid="{5183F8C6-74AE-4559-A310-B0D66DB40CB7}"/>
  </bookViews>
  <sheets>
    <sheet name="(0) Impressum" sheetId="6" r:id="rId1"/>
    <sheet name="(1) HTHP Evaluation Tool" sheetId="4" r:id="rId2"/>
    <sheet name="(2) Sensitivity Price Ratio" sheetId="5" r:id="rId3"/>
  </sheets>
  <externalReferences>
    <externalReference r:id="rId4"/>
  </externalReferences>
  <definedNames>
    <definedName name="Brand">[1]!TableMarket[Name]</definedName>
    <definedName name="Chart1" localSheetId="1">#REF!</definedName>
    <definedName name="Chart1" localSheetId="2">#REF!</definedName>
    <definedName name="Chart1">#REF!</definedName>
    <definedName name="diesel" localSheetId="1">#REF!</definedName>
    <definedName name="diesel" localSheetId="2">#REF!</definedName>
    <definedName name="diesel">#REF!</definedName>
    <definedName name="_xlnm.Print_Area" localSheetId="1">'(1) HTHP Evaluation Tool'!$A$3:$F$54</definedName>
    <definedName name="_xlnm.Print_Area" localSheetId="2">'(2) Sensitivity Price Ratio'!$B$3:$E$54</definedName>
    <definedName name="Formerly_Table_26" localSheetId="1">#REF!</definedName>
    <definedName name="Formerly_Table_26" localSheetId="2">#REF!</definedName>
    <definedName name="Formerly_Table_26">#REF!</definedName>
    <definedName name="INPUT_BOX" localSheetId="1">#REF!</definedName>
    <definedName name="INPUT_BOX" localSheetId="2">#REF!</definedName>
    <definedName name="INPUT_BOX">#REF!</definedName>
    <definedName name="petrol" localSheetId="1">#REF!</definedName>
    <definedName name="petrol" localSheetId="2">#REF!</definedName>
    <definedName name="petrol">#REF!</definedName>
    <definedName name="refrigerant">[1]!Tabelle1[refrigerant]</definedName>
    <definedName name="t25Q2" localSheetId="1">#REF!</definedName>
    <definedName name="t25Q2" localSheetId="2">#REF!</definedName>
    <definedName name="t25Q2">#REF!</definedName>
    <definedName name="t26full" localSheetId="1">#REF!</definedName>
    <definedName name="t26full" localSheetId="2">#REF!</definedName>
    <definedName name="t26full">#REF!</definedName>
    <definedName name="t27full" localSheetId="1">#REF!</definedName>
    <definedName name="t27full" localSheetId="2">#REF!</definedName>
    <definedName name="t27full">#REF!</definedName>
    <definedName name="t29full" localSheetId="1">#REF!</definedName>
    <definedName name="t29full" localSheetId="2">#REF!</definedName>
    <definedName name="t29full">#REF!</definedName>
    <definedName name="t30full" localSheetId="1">#REF!</definedName>
    <definedName name="t30full" localSheetId="2">#REF!</definedName>
    <definedName name="t30full">#REF!</definedName>
    <definedName name="table_25_Q2" localSheetId="1">#REF!</definedName>
    <definedName name="table_25_Q2" localSheetId="2">#REF!</definedName>
    <definedName name="table_25_Q2">#REF!</definedName>
    <definedName name="table_26_full" localSheetId="1">#REF!</definedName>
    <definedName name="table_26_full" localSheetId="2">#REF!</definedName>
    <definedName name="table_26_full">#REF!</definedName>
    <definedName name="table_27_full" localSheetId="1">#REF!</definedName>
    <definedName name="table_27_full" localSheetId="2">#REF!</definedName>
    <definedName name="table_27_full">#REF!</definedName>
    <definedName name="table_29_full" localSheetId="1">#REF!</definedName>
    <definedName name="table_29_full" localSheetId="2">#REF!</definedName>
    <definedName name="table_29_full">#REF!</definedName>
    <definedName name="table_30_full" localSheetId="1">#REF!</definedName>
    <definedName name="table_30_full" localSheetId="2">#REF!</definedName>
    <definedName name="table_30_full">#REF!</definedName>
    <definedName name="TABLE_6.3_no_footnotes" localSheetId="1">#REF!</definedName>
    <definedName name="TABLE_6.3_no_footnotes" localSheetId="2">#REF!</definedName>
    <definedName name="TABLE_6.3_no_footnotes">#REF!</definedName>
    <definedName name="Table_6.5_no_footnotes" localSheetId="1">#REF!</definedName>
    <definedName name="Table_6.5_no_footnotes" localSheetId="2">#REF!</definedName>
    <definedName name="Table_6.5_no_footno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E8" i="5"/>
  <c r="G8" i="4"/>
  <c r="E16" i="5" l="1"/>
  <c r="J51" i="4"/>
  <c r="G17" i="4"/>
  <c r="P23" i="4"/>
  <c r="K23" i="4"/>
  <c r="E25" i="5" l="1"/>
  <c r="E32" i="5" s="1"/>
  <c r="E35" i="5" s="1"/>
  <c r="E64" i="4" l="1"/>
  <c r="E63" i="4"/>
  <c r="E62" i="4"/>
  <c r="E61" i="4"/>
  <c r="E60" i="4"/>
  <c r="E59" i="4"/>
  <c r="E58" i="4"/>
  <c r="E57" i="4"/>
  <c r="E56" i="4"/>
  <c r="S8" i="4" l="1"/>
  <c r="F8" i="4"/>
  <c r="E8" i="4"/>
  <c r="E24" i="4" s="1"/>
  <c r="D8" i="4"/>
  <c r="J48" i="4"/>
  <c r="J46" i="4"/>
  <c r="J44" i="4"/>
  <c r="J42" i="4"/>
  <c r="J40" i="4"/>
  <c r="J38" i="4"/>
  <c r="J36" i="4"/>
  <c r="J34" i="4"/>
  <c r="F33" i="4"/>
  <c r="E33" i="4"/>
  <c r="D33" i="4"/>
  <c r="J30" i="4"/>
  <c r="G25" i="4"/>
  <c r="F25" i="4"/>
  <c r="E25" i="4"/>
  <c r="E32" i="4" s="1"/>
  <c r="E35" i="4" s="1"/>
  <c r="D25" i="4"/>
  <c r="D32" i="4" s="1"/>
  <c r="D35" i="4" s="1"/>
  <c r="D24" i="4"/>
  <c r="U23" i="4"/>
  <c r="T23" i="4"/>
  <c r="S23" i="4"/>
  <c r="R23" i="4"/>
  <c r="Q23" i="4"/>
  <c r="O23" i="4"/>
  <c r="N23" i="4"/>
  <c r="M23" i="4"/>
  <c r="L23" i="4"/>
  <c r="U22" i="4"/>
  <c r="T22" i="4"/>
  <c r="S22" i="4"/>
  <c r="R22" i="4"/>
  <c r="Q22" i="4"/>
  <c r="P22" i="4"/>
  <c r="O22" i="4"/>
  <c r="N22" i="4"/>
  <c r="M22" i="4"/>
  <c r="L22" i="4"/>
  <c r="K22" i="4"/>
  <c r="U21" i="4"/>
  <c r="T21" i="4"/>
  <c r="S21" i="4"/>
  <c r="R21" i="4"/>
  <c r="Q21" i="4"/>
  <c r="P21" i="4"/>
  <c r="O21" i="4"/>
  <c r="N21" i="4"/>
  <c r="M21" i="4"/>
  <c r="L21" i="4"/>
  <c r="K21" i="4"/>
  <c r="U20" i="4"/>
  <c r="T20" i="4"/>
  <c r="S20" i="4"/>
  <c r="R20" i="4"/>
  <c r="Q20" i="4"/>
  <c r="P20" i="4"/>
  <c r="O20" i="4"/>
  <c r="N20" i="4"/>
  <c r="M20" i="4"/>
  <c r="L20" i="4"/>
  <c r="K20" i="4"/>
  <c r="U19" i="4"/>
  <c r="T19" i="4"/>
  <c r="S19" i="4"/>
  <c r="R19" i="4"/>
  <c r="Q19" i="4"/>
  <c r="P19" i="4"/>
  <c r="O19" i="4"/>
  <c r="N19" i="4"/>
  <c r="M19" i="4"/>
  <c r="L19" i="4"/>
  <c r="K19" i="4"/>
  <c r="F17" i="4"/>
  <c r="E17" i="4"/>
  <c r="D17" i="4"/>
  <c r="F16" i="4"/>
  <c r="E16" i="4"/>
  <c r="D16" i="4"/>
  <c r="U15" i="4"/>
  <c r="T15" i="4"/>
  <c r="S15" i="4"/>
  <c r="R15" i="4"/>
  <c r="Q15" i="4"/>
  <c r="P15" i="4"/>
  <c r="O15" i="4"/>
  <c r="N15" i="4"/>
  <c r="M15" i="4"/>
  <c r="L15" i="4"/>
  <c r="K15" i="4"/>
  <c r="U14" i="4"/>
  <c r="T14" i="4"/>
  <c r="S14" i="4"/>
  <c r="R14" i="4"/>
  <c r="Q14" i="4"/>
  <c r="P14" i="4"/>
  <c r="O14" i="4"/>
  <c r="N14" i="4"/>
  <c r="M14" i="4"/>
  <c r="L14" i="4"/>
  <c r="K14" i="4"/>
  <c r="U13" i="4"/>
  <c r="T13" i="4"/>
  <c r="S13" i="4"/>
  <c r="R13" i="4"/>
  <c r="Q13" i="4"/>
  <c r="P13" i="4"/>
  <c r="O13" i="4"/>
  <c r="N13" i="4"/>
  <c r="M13" i="4"/>
  <c r="L13" i="4"/>
  <c r="K13" i="4"/>
  <c r="U12" i="4"/>
  <c r="T12" i="4"/>
  <c r="S12" i="4"/>
  <c r="R12" i="4"/>
  <c r="Q12" i="4"/>
  <c r="P12" i="4"/>
  <c r="O12" i="4"/>
  <c r="N12" i="4"/>
  <c r="M12" i="4"/>
  <c r="L12" i="4"/>
  <c r="K12" i="4"/>
  <c r="U9" i="4"/>
  <c r="T9" i="4"/>
  <c r="S9" i="4"/>
  <c r="R9" i="4"/>
  <c r="Q9" i="4"/>
  <c r="P9" i="4"/>
  <c r="O9" i="4"/>
  <c r="N9" i="4"/>
  <c r="M9" i="4"/>
  <c r="L9" i="4"/>
  <c r="K9" i="4"/>
  <c r="F24" i="4"/>
  <c r="U7" i="4"/>
  <c r="T7" i="4"/>
  <c r="S7" i="4"/>
  <c r="R7" i="4"/>
  <c r="Q7" i="4"/>
  <c r="P7" i="4"/>
  <c r="O7" i="4"/>
  <c r="N7" i="4"/>
  <c r="M7" i="4"/>
  <c r="L7" i="4"/>
  <c r="K7" i="4"/>
  <c r="U6" i="4"/>
  <c r="T6" i="4"/>
  <c r="S6" i="4"/>
  <c r="R6" i="4"/>
  <c r="Q6" i="4"/>
  <c r="P6" i="4"/>
  <c r="O6" i="4"/>
  <c r="N6" i="4"/>
  <c r="M6" i="4"/>
  <c r="L6" i="4"/>
  <c r="K6" i="4"/>
  <c r="G32" i="4" l="1"/>
  <c r="G35" i="4" s="1"/>
  <c r="F32" i="4"/>
  <c r="F35" i="4" s="1"/>
  <c r="D34" i="4"/>
  <c r="D27" i="4"/>
  <c r="L8" i="4"/>
  <c r="M8" i="4"/>
  <c r="O8" i="4"/>
  <c r="P8" i="4"/>
  <c r="N8" i="4"/>
  <c r="J28" i="4"/>
  <c r="R8" i="4"/>
  <c r="Q8" i="4"/>
  <c r="T8" i="4"/>
  <c r="U8" i="4"/>
  <c r="E27" i="4"/>
  <c r="E34" i="4"/>
  <c r="E29" i="4"/>
  <c r="E30" i="4" s="1"/>
  <c r="F27" i="4"/>
  <c r="F34" i="4"/>
  <c r="F29" i="4"/>
  <c r="F30" i="4" s="1"/>
  <c r="D29" i="4"/>
  <c r="D30" i="4" s="1"/>
  <c r="K8" i="4"/>
  <c r="G24" i="4"/>
  <c r="D36" i="4" l="1"/>
  <c r="D37" i="4" s="1"/>
  <c r="D28" i="4"/>
  <c r="F36" i="4"/>
  <c r="F37" i="4" s="1"/>
  <c r="F28" i="4"/>
  <c r="G27" i="4"/>
  <c r="G34" i="4"/>
  <c r="G29" i="4"/>
  <c r="G30" i="4" s="1"/>
  <c r="E36" i="4"/>
  <c r="E37" i="4" s="1"/>
  <c r="E28" i="4"/>
  <c r="D41" i="4" l="1"/>
  <c r="D40" i="4"/>
  <c r="F41" i="4"/>
  <c r="F40" i="4"/>
  <c r="G36" i="4"/>
  <c r="G28" i="4"/>
  <c r="E41" i="4"/>
  <c r="E40" i="4"/>
  <c r="O17" i="4" l="1"/>
  <c r="P17" i="4"/>
  <c r="O11" i="4"/>
  <c r="N11" i="4"/>
  <c r="J32" i="4"/>
  <c r="K11" i="4"/>
  <c r="L11" i="4"/>
  <c r="Q11" i="4"/>
  <c r="R11" i="4"/>
  <c r="S11" i="4"/>
  <c r="M11" i="4"/>
  <c r="P11" i="4"/>
  <c r="T11" i="4"/>
  <c r="U11" i="4"/>
  <c r="Q17" i="4"/>
  <c r="G33" i="4"/>
  <c r="G37" i="4" s="1"/>
  <c r="S17" i="4" l="1"/>
  <c r="G41" i="4"/>
  <c r="G40" i="4"/>
  <c r="J54" i="4" s="1"/>
  <c r="K17" i="4"/>
  <c r="N17" i="4"/>
  <c r="T17" i="4"/>
  <c r="U17" i="4"/>
  <c r="R17" i="4"/>
  <c r="L17" i="4"/>
  <c r="M17" i="4"/>
  <c r="J52" i="4" l="1"/>
  <c r="J41" i="4"/>
  <c r="J33" i="4"/>
  <c r="J31" i="4"/>
  <c r="J35" i="4"/>
  <c r="J29" i="4"/>
  <c r="J37" i="4"/>
  <c r="J47" i="4"/>
  <c r="J49" i="4"/>
  <c r="J39" i="4"/>
  <c r="J43" i="4"/>
  <c r="J45" i="4"/>
  <c r="E11" i="5"/>
  <c r="E24" i="5"/>
  <c r="E34" i="5" s="1"/>
  <c r="E33" i="5" l="1"/>
  <c r="E29" i="5"/>
  <c r="E30" i="5" s="1"/>
  <c r="E27" i="5"/>
  <c r="E28" i="5" l="1"/>
  <c r="E36" i="5"/>
  <c r="E37" i="5" s="1"/>
  <c r="E40" i="5" l="1"/>
  <c r="U6" i="5" s="1"/>
  <c r="E41" i="5"/>
  <c r="G6" i="5" l="1"/>
  <c r="N6" i="5"/>
</calcChain>
</file>

<file path=xl/sharedStrings.xml><?xml version="1.0" encoding="utf-8"?>
<sst xmlns="http://schemas.openxmlformats.org/spreadsheetml/2006/main" count="323" uniqueCount="143">
  <si>
    <t>-</t>
  </si>
  <si>
    <t>BAFU (2019)</t>
  </si>
  <si>
    <t>BAFU Website</t>
  </si>
  <si>
    <t>°C</t>
  </si>
  <si>
    <t>COP</t>
  </si>
  <si>
    <t>Company</t>
  </si>
  <si>
    <t>Application process</t>
  </si>
  <si>
    <t>Symbol</t>
  </si>
  <si>
    <t>Unit</t>
  </si>
  <si>
    <t>Heat sink outlet temperature</t>
  </si>
  <si>
    <t>T_h_out</t>
  </si>
  <si>
    <t>Heat source inlet temperature</t>
  </si>
  <si>
    <t>T_c_in</t>
  </si>
  <si>
    <t>Temperature lift</t>
  </si>
  <si>
    <t>dT_lift</t>
  </si>
  <si>
    <t>K</t>
  </si>
  <si>
    <t>Heating capacity</t>
  </si>
  <si>
    <t>Q_dot_h</t>
  </si>
  <si>
    <t>kW</t>
  </si>
  <si>
    <t>--- Fuel prices, CO2 tax, CO2 emission factors---</t>
  </si>
  <si>
    <t>Fuel price (gas, oil)</t>
  </si>
  <si>
    <t>c_fuel</t>
  </si>
  <si>
    <t>EUR/kWh</t>
  </si>
  <si>
    <t>Electricity price</t>
  </si>
  <si>
    <t>c_el</t>
  </si>
  <si>
    <t>CO2 tax</t>
  </si>
  <si>
    <t>c_CO2_tax</t>
  </si>
  <si>
    <t>EUR/tCO2</t>
  </si>
  <si>
    <t>CO2 emissions factor electricity</t>
  </si>
  <si>
    <t>f_CO2_el</t>
  </si>
  <si>
    <t>kgCO2/kWh</t>
  </si>
  <si>
    <t>CO2 emissions factor fuel</t>
  </si>
  <si>
    <t>f_CO2_fuel</t>
  </si>
  <si>
    <t>CO2 emissions ratio el/gas</t>
  </si>
  <si>
    <t>e_CO2_el/fuel</t>
  </si>
  <si>
    <t>Electricity-to-fuel price ratio</t>
  </si>
  <si>
    <t>p_el/fuel</t>
  </si>
  <si>
    <t>--- Other input parameters---</t>
  </si>
  <si>
    <t>Annual operating time</t>
  </si>
  <si>
    <t>t</t>
  </si>
  <si>
    <t>h/a</t>
  </si>
  <si>
    <t>Efficiency of fuel boiler</t>
  </si>
  <si>
    <t>eta_fuel</t>
  </si>
  <si>
    <t>Maintenance factor (on capital costs)</t>
  </si>
  <si>
    <t>Cost factor for planning &amp; integration</t>
  </si>
  <si>
    <t>f_inv_hp</t>
  </si>
  <si>
    <t>--- Fit curves ---</t>
  </si>
  <si>
    <t>COP (y=52.94x^-0.716)</t>
  </si>
  <si>
    <t>Specific investment costs  (y=3157x^-0.322)</t>
  </si>
  <si>
    <t>c_inv_hp</t>
  </si>
  <si>
    <t>Annual CO2 emissions reduction</t>
  </si>
  <si>
    <t>E_CO2_reduction</t>
  </si>
  <si>
    <t>tCO2/a</t>
  </si>
  <si>
    <t>Annual energy savings</t>
  </si>
  <si>
    <t>E_savings</t>
  </si>
  <si>
    <t>MWh/a</t>
  </si>
  <si>
    <t>--- Economic calculations ---</t>
  </si>
  <si>
    <t>Investment costs</t>
  </si>
  <si>
    <t>C_inv_hp</t>
  </si>
  <si>
    <t>Annual fuel cost savings</t>
  </si>
  <si>
    <t>C_fuel</t>
  </si>
  <si>
    <t>Annual electricity costs</t>
  </si>
  <si>
    <t>C_el</t>
  </si>
  <si>
    <t>Annual heat pump maintenance costs</t>
  </si>
  <si>
    <t>C_maintain</t>
  </si>
  <si>
    <t>Annual CO2 tax compensation</t>
  </si>
  <si>
    <t>C_CO2</t>
  </si>
  <si>
    <t>Annual cost savings</t>
  </si>
  <si>
    <t>C_savings</t>
  </si>
  <si>
    <t>--- Payback ---</t>
  </si>
  <si>
    <t>Discount rate</t>
  </si>
  <si>
    <t>i</t>
  </si>
  <si>
    <t>Payback period</t>
  </si>
  <si>
    <t>PP</t>
  </si>
  <si>
    <t>years</t>
  </si>
  <si>
    <t>Discounted payback period</t>
  </si>
  <si>
    <t>DPP</t>
  </si>
  <si>
    <t>ELSA</t>
  </si>
  <si>
    <t>Cremo</t>
  </si>
  <si>
    <t>Milk drying</t>
  </si>
  <si>
    <t>CIP process</t>
  </si>
  <si>
    <t>Sausage cooking</t>
  </si>
  <si>
    <t>Gustav Spiess</t>
  </si>
  <si>
    <t>Case study 1</t>
  </si>
  <si>
    <t>Case study 3</t>
  </si>
  <si>
    <t>Case study 2</t>
  </si>
  <si>
    <t>Reference Case</t>
  </si>
  <si>
    <t>Sensitivity Analysis</t>
  </si>
  <si>
    <t xml:space="preserve"> Temperature lift </t>
  </si>
  <si>
    <t xml:space="preserve"> Heating capacity</t>
  </si>
  <si>
    <t xml:space="preserve"> Fuel price (gas, oil)</t>
  </si>
  <si>
    <t xml:space="preserve"> Electricity price</t>
  </si>
  <si>
    <t xml:space="preserve"> CO2 tax</t>
  </si>
  <si>
    <t xml:space="preserve"> CO2 emissions factor of electricity</t>
  </si>
  <si>
    <t xml:space="preserve"> CO2 emissions factor of fuel</t>
  </si>
  <si>
    <t xml:space="preserve"> Annual operating time</t>
  </si>
  <si>
    <t xml:space="preserve"> Efficiency of fuel boiler</t>
  </si>
  <si>
    <t xml:space="preserve"> Maintenance factor</t>
  </si>
  <si>
    <t xml:space="preserve"> Cost factor planning &amp; integration</t>
  </si>
  <si>
    <t>excluded because out of range</t>
  </si>
  <si>
    <t>Ref</t>
  </si>
  <si>
    <t>+</t>
  </si>
  <si>
    <t xml:space="preserve"> Temperature lift</t>
  </si>
  <si>
    <t>1'000</t>
  </si>
  <si>
    <t xml:space="preserve"> Fuel price (gas, oil) </t>
  </si>
  <si>
    <t>-      Variation    +</t>
  </si>
  <si>
    <t>Enerprice – Strompreis</t>
  </si>
  <si>
    <t>Enerprice – Erdgaspreise</t>
  </si>
  <si>
    <t>Annual CO2 tax compensation or subsidies</t>
  </si>
  <si>
    <t>CO2 tax or subsidies</t>
  </si>
  <si>
    <t xml:space="preserve"> Ref (PP = 4.2 years)</t>
  </si>
  <si>
    <r>
      <t xml:space="preserve">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emissions factor of electricity</t>
    </r>
  </si>
  <si>
    <r>
      <t xml:space="preserve">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tax</t>
    </r>
  </si>
  <si>
    <r>
      <t xml:space="preserve">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emissions factor of fuel</t>
    </r>
  </si>
  <si>
    <t>6'400</t>
  </si>
  <si>
    <t>8'000</t>
  </si>
  <si>
    <t>4'800</t>
  </si>
  <si>
    <t xml:space="preserve"> 1'000 kW, 50 °C/120 °C (Heat source/sink), COP = 2.5</t>
  </si>
  <si>
    <t xml:space="preserve"> PP = 4.2 years, DPP = 5.8 years</t>
  </si>
  <si>
    <t xml:space="preserve"> Reference Case 2023 (Ref)</t>
  </si>
  <si>
    <t>Weeks</t>
  </si>
  <si>
    <t>Output parameter</t>
  </si>
  <si>
    <t>Input parameter</t>
  </si>
  <si>
    <t>Variation parameter</t>
  </si>
  <si>
    <t>Legend:</t>
  </si>
  <si>
    <t>Formula:</t>
  </si>
  <si>
    <t>HTHP Evaluation Tool Annex 58 HTHP-CH</t>
  </si>
  <si>
    <t>Hours/Day</t>
  </si>
  <si>
    <t>Hours/Year</t>
  </si>
  <si>
    <t>Days/Week</t>
  </si>
  <si>
    <t>Operating hours:</t>
  </si>
  <si>
    <t>V1.0, 15/9/2025</t>
  </si>
  <si>
    <t>CHF/kWh</t>
  </si>
  <si>
    <t>CHF/tCO2</t>
  </si>
  <si>
    <t>CHF/kW</t>
  </si>
  <si>
    <t>kCHF</t>
  </si>
  <si>
    <t>kCHF/a</t>
  </si>
  <si>
    <t>Link:</t>
  </si>
  <si>
    <t>https://www.sweet-decarb.ch/decarbonization-tools</t>
  </si>
  <si>
    <t>Limits:</t>
  </si>
  <si>
    <t>20 to 100 K temperature lift</t>
  </si>
  <si>
    <t>0 to 2'500 kW heating capacity</t>
  </si>
  <si>
    <t>--- CO2 emissions reduction &amp; energy savings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</si>
</sst>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15" fillId="0" borderId="10" xfId="0" applyFont="1" applyBorder="1" applyAlignment="1" applyProtection="1"/>
    <xf numFmtId="0" fontId="2" fillId="0" borderId="11" xfId="0" applyFont="1" applyBorder="1" applyAlignment="1" applyProtection="1"/>
    <xf numFmtId="0" fontId="2" fillId="0" borderId="12" xfId="0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2" fontId="6" fillId="5" borderId="1" xfId="0" applyNumberFormat="1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13" fillId="0" borderId="0" xfId="2" applyFont="1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left" vertical="center" readingOrder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5" fillId="5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 applyProtection="1">
      <alignment horizontal="left" vertical="center" wrapText="1"/>
      <protection locked="0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left" vertical="center" wrapText="1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9" fontId="2" fillId="0" borderId="0" xfId="0" applyNumberFormat="1" applyFont="1" applyAlignment="1" applyProtection="1">
      <alignment horizontal="center" vertical="center"/>
      <protection locked="0"/>
    </xf>
    <xf numFmtId="0" fontId="2" fillId="9" borderId="0" xfId="1" applyNumberFormat="1" applyFont="1" applyFill="1" applyAlignment="1" applyProtection="1">
      <alignment horizontal="center" vertical="center"/>
      <protection locked="0"/>
    </xf>
    <xf numFmtId="9" fontId="4" fillId="2" borderId="1" xfId="1" applyFont="1" applyFill="1" applyBorder="1" applyAlignment="1" applyProtection="1">
      <alignment horizontal="left" vertical="center" wrapText="1"/>
      <protection locked="0"/>
    </xf>
    <xf numFmtId="1" fontId="2" fillId="5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5" fontId="2" fillId="5" borderId="0" xfId="0" applyNumberFormat="1" applyFont="1" applyFill="1" applyBorder="1" applyAlignment="1" applyProtection="1">
      <alignment horizontal="center" vertical="center"/>
      <protection locked="0"/>
    </xf>
    <xf numFmtId="2" fontId="0" fillId="5" borderId="0" xfId="0" applyNumberFormat="1" applyFont="1" applyFill="1" applyBorder="1" applyAlignment="1" applyProtection="1">
      <alignment horizontal="center" vertical="center"/>
      <protection locked="0"/>
    </xf>
    <xf numFmtId="2" fontId="2" fillId="5" borderId="0" xfId="0" applyNumberFormat="1" applyFont="1" applyFill="1" applyBorder="1" applyAlignment="1" applyProtection="1">
      <alignment horizontal="center" vertical="center"/>
      <protection locked="0"/>
    </xf>
    <xf numFmtId="164" fontId="0" fillId="10" borderId="0" xfId="0" applyNumberFormat="1" applyFont="1" applyFill="1" applyBorder="1" applyAlignment="1" applyProtection="1">
      <alignment horizontal="center" vertical="center"/>
      <protection locked="0"/>
    </xf>
    <xf numFmtId="1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2" fillId="5" borderId="0" xfId="0" applyNumberFormat="1" applyFont="1" applyFill="1" applyBorder="1" applyAlignment="1" applyProtection="1">
      <alignment horizontal="center" vertical="center"/>
      <protection locked="0"/>
    </xf>
    <xf numFmtId="164" fontId="0" fillId="5" borderId="0" xfId="0" applyNumberFormat="1" applyFont="1" applyFill="1" applyBorder="1" applyAlignment="1" applyProtection="1">
      <alignment horizontal="center" vertical="center"/>
      <protection locked="0"/>
    </xf>
    <xf numFmtId="165" fontId="0" fillId="5" borderId="0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ont="1" applyAlignment="1" applyProtection="1">
      <alignment horizontal="center" vertical="center"/>
      <protection locked="0"/>
    </xf>
    <xf numFmtId="165" fontId="0" fillId="10" borderId="0" xfId="0" applyNumberFormat="1" applyFon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4" borderId="0" xfId="0" applyNumberFormat="1" applyFont="1" applyFill="1" applyBorder="1" applyAlignment="1" applyProtection="1">
      <alignment horizontal="center" vertical="center"/>
      <protection locked="0"/>
    </xf>
    <xf numFmtId="1" fontId="0" fillId="5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horizontal="center" vertical="center"/>
      <protection locked="0"/>
    </xf>
    <xf numFmtId="2" fontId="0" fillId="10" borderId="0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Border="1" applyAlignment="1" applyProtection="1">
      <alignment horizontal="center" vertical="center"/>
      <protection locked="0"/>
    </xf>
    <xf numFmtId="164" fontId="0" fillId="10" borderId="0" xfId="0" applyNumberFormat="1" applyFont="1" applyFill="1" applyAlignment="1" applyProtection="1">
      <alignment horizontal="center" vertical="center"/>
      <protection locked="0"/>
    </xf>
    <xf numFmtId="165" fontId="0" fillId="5" borderId="0" xfId="0" applyNumberFormat="1" applyFont="1" applyFill="1" applyAlignment="1" applyProtection="1">
      <alignment horizontal="center" vertical="center"/>
      <protection locked="0"/>
    </xf>
    <xf numFmtId="165" fontId="2" fillId="5" borderId="0" xfId="0" applyNumberFormat="1" applyFont="1" applyFill="1" applyAlignment="1" applyProtection="1">
      <alignment horizontal="center" vertical="center"/>
      <protection locked="0"/>
    </xf>
    <xf numFmtId="164" fontId="0" fillId="5" borderId="0" xfId="0" applyNumberFormat="1" applyFont="1" applyFill="1" applyAlignment="1" applyProtection="1">
      <alignment horizontal="center" vertical="center"/>
      <protection locked="0"/>
    </xf>
    <xf numFmtId="164" fontId="2" fillId="5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4" fillId="4" borderId="1" xfId="0" quotePrefix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2"/>
    <xf numFmtId="0" fontId="0" fillId="0" borderId="0" xfId="0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2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8" fillId="8" borderId="0" xfId="0" applyFont="1" applyFill="1" applyAlignment="1" applyProtection="1">
      <alignment horizontal="left" vertical="center"/>
      <protection locked="0"/>
    </xf>
    <xf numFmtId="9" fontId="8" fillId="8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9" fontId="8" fillId="8" borderId="4" xfId="0" quotePrefix="1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10" borderId="0" xfId="0" applyFill="1" applyAlignment="1" applyProtection="1">
      <alignment horizontal="left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164" fontId="8" fillId="8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7" xfId="0" applyNumberFormat="1" applyFont="1" applyFill="1" applyBorder="1" applyAlignment="1" applyProtection="1">
      <alignment horizontal="center" vertical="center"/>
      <protection locked="0"/>
    </xf>
    <xf numFmtId="164" fontId="8" fillId="8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left" vertical="center"/>
      <protection locked="0"/>
    </xf>
    <xf numFmtId="0" fontId="8" fillId="8" borderId="1" xfId="0" quotePrefix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0" fillId="9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vertical="center" wrapText="1"/>
    </xf>
    <xf numFmtId="0" fontId="0" fillId="2" borderId="0" xfId="0" applyFill="1" applyBorder="1" applyAlignment="1" applyProtection="1">
      <alignment horizontal="right"/>
    </xf>
    <xf numFmtId="0" fontId="10" fillId="8" borderId="6" xfId="0" applyFont="1" applyFill="1" applyBorder="1" applyAlignment="1" applyProtection="1">
      <alignment horizontal="left" vertical="center"/>
    </xf>
    <xf numFmtId="0" fontId="10" fillId="8" borderId="0" xfId="0" applyFont="1" applyFill="1" applyBorder="1" applyAlignment="1" applyProtection="1">
      <alignment horizontal="left" vertical="center"/>
    </xf>
    <xf numFmtId="0" fontId="10" fillId="8" borderId="3" xfId="0" applyFont="1" applyFill="1" applyBorder="1" applyAlignment="1" applyProtection="1">
      <alignment horizontal="left" vertical="center"/>
    </xf>
    <xf numFmtId="0" fontId="10" fillId="8" borderId="2" xfId="0" applyFont="1" applyFill="1" applyBorder="1" applyAlignment="1" applyProtection="1">
      <alignment horizontal="left" vertical="center"/>
    </xf>
    <xf numFmtId="0" fontId="0" fillId="9" borderId="0" xfId="0" applyFill="1" applyAlignment="1" applyProtection="1">
      <alignment horizontal="left"/>
      <protection locked="0"/>
    </xf>
    <xf numFmtId="164" fontId="0" fillId="9" borderId="0" xfId="0" applyNumberFormat="1" applyFill="1" applyAlignment="1" applyProtection="1">
      <alignment horizontal="left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2" fontId="6" fillId="9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164" fontId="5" fillId="9" borderId="1" xfId="0" applyNumberFormat="1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" fontId="7" fillId="6" borderId="1" xfId="0" applyNumberFormat="1" applyFont="1" applyFill="1" applyBorder="1" applyAlignment="1" applyProtection="1">
      <alignment horizontal="left"/>
      <protection locked="0"/>
    </xf>
    <xf numFmtId="1" fontId="4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0" xfId="0" applyProtection="1"/>
    <xf numFmtId="0" fontId="2" fillId="9" borderId="0" xfId="0" applyFont="1" applyFill="1" applyAlignment="1" applyProtection="1">
      <alignment horizontal="left"/>
    </xf>
    <xf numFmtId="0" fontId="0" fillId="9" borderId="0" xfId="0" applyFill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0" fillId="7" borderId="0" xfId="0" applyFill="1" applyAlignment="1" applyProtection="1">
      <alignment horizontal="left"/>
    </xf>
  </cellXfs>
  <cellStyles count="3">
    <cellStyle name="Link" xfId="2" builtinId="8"/>
    <cellStyle name="Prozent" xfId="1" builtinId="5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Sensitivity Analysis</a:t>
            </a:r>
          </a:p>
        </c:rich>
      </c:tx>
      <c:layout>
        <c:manualLayout>
          <c:xMode val="edge"/>
          <c:yMode val="edge"/>
          <c:x val="0.12269132167039072"/>
          <c:y val="2.2558650008617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0503879400613293E-2"/>
          <c:y val="0.12269778187035531"/>
          <c:w val="0.27894663712157464"/>
          <c:h val="0.72503030745437169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'(1) HTHP Evaluation Tool'!$I$34</c:f>
              <c:strCache>
                <c:ptCount val="1"/>
                <c:pt idx="0">
                  <c:v> Electricity price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DF2-466B-BE54-CE220A4E1453}"/>
              </c:ext>
            </c:extLst>
          </c:dPt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Tool'!$K$35:$U$35</c:f>
              <c:numCache>
                <c:formatCode>0.0</c:formatCode>
                <c:ptCount val="11"/>
                <c:pt idx="0">
                  <c:v>2.2109764907671683</c:v>
                </c:pt>
                <c:pt idx="1">
                  <c:v>2.4448403279501876</c:v>
                </c:pt>
                <c:pt idx="2">
                  <c:v>2.7340295855060095</c:v>
                </c:pt>
                <c:pt idx="3">
                  <c:v>3.10081064614561</c:v>
                </c:pt>
                <c:pt idx="4">
                  <c:v>3.5812496899084643</c:v>
                </c:pt>
                <c:pt idx="5">
                  <c:v>4.2378634980153391</c:v>
                </c:pt>
                <c:pt idx="6">
                  <c:v>5.1893117473457311</c:v>
                </c:pt>
                <c:pt idx="7">
                  <c:v>6.6916665027946616</c:v>
                </c:pt>
                <c:pt idx="8">
                  <c:v>9.4183750091447429</c:v>
                </c:pt>
                <c:pt idx="9">
                  <c:v>15.895407874677861</c:v>
                </c:pt>
                <c:pt idx="10">
                  <c:v>50.898163143715443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F2-466B-BE54-CE220A4E1453}"/>
            </c:ext>
          </c:extLst>
        </c:ser>
        <c:ser>
          <c:idx val="3"/>
          <c:order val="1"/>
          <c:tx>
            <c:strRef>
              <c:f>'(1) HTHP Evaluation Tool'!$I$28</c:f>
              <c:strCache>
                <c:ptCount val="1"/>
                <c:pt idx="0">
                  <c:v> Temperature lift </c:v>
                </c:pt>
              </c:strCache>
            </c:strRef>
          </c:tx>
          <c:spPr>
            <a:ln w="31750" cap="rnd">
              <a:solidFill>
                <a:schemeClr val="accent4"/>
              </a:solidFill>
              <a:prstDash val="sysDash"/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Tool'!$K$29:$U$29</c:f>
              <c:numCache>
                <c:formatCode>0.0</c:formatCode>
                <c:ptCount val="11"/>
                <c:pt idx="0">
                  <c:v>2.4845326242217523</c:v>
                </c:pt>
                <c:pt idx="1">
                  <c:v>2.7169579283655305</c:v>
                </c:pt>
                <c:pt idx="2">
                  <c:v>2.9919209910094398</c:v>
                </c:pt>
                <c:pt idx="3">
                  <c:v>3.322602382973292</c:v>
                </c:pt>
                <c:pt idx="4">
                  <c:v>3.7282075567255535</c:v>
                </c:pt>
                <c:pt idx="5">
                  <c:v>4.2378634980153391</c:v>
                </c:pt>
                <c:pt idx="6">
                  <c:v>4.8979861615825788</c:v>
                </c:pt>
                <c:pt idx="7">
                  <c:v>5.7873550981879438</c:v>
                </c:pt>
                <c:pt idx="8">
                  <c:v>7.051289003802693</c:v>
                </c:pt>
                <c:pt idx="9">
                  <c:v>8.9907191469164172</c:v>
                </c:pt>
                <c:pt idx="10">
                  <c:v>12.346659641048168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F2-466B-BE54-CE220A4E1453}"/>
            </c:ext>
          </c:extLst>
        </c:ser>
        <c:ser>
          <c:idx val="8"/>
          <c:order val="2"/>
          <c:tx>
            <c:strRef>
              <c:f>'(1) HTHP Evaluation Tool'!$I$48</c:f>
              <c:strCache>
                <c:ptCount val="1"/>
                <c:pt idx="0">
                  <c:v> Cost factor planning &amp; integration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prstDash val="sysDot"/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Tool'!$K$49:$U$49</c:f>
              <c:numCache>
                <c:formatCode>0.0</c:formatCode>
                <c:ptCount val="11"/>
                <c:pt idx="0">
                  <c:v>3.0491776374254074</c:v>
                </c:pt>
                <c:pt idx="1">
                  <c:v>3.2791191244665079</c:v>
                </c:pt>
                <c:pt idx="2">
                  <c:v>3.5128618005249357</c:v>
                </c:pt>
                <c:pt idx="3">
                  <c:v>3.7505007080147013</c:v>
                </c:pt>
                <c:pt idx="4">
                  <c:v>3.992134084482946</c:v>
                </c:pt>
                <c:pt idx="5">
                  <c:v>4.2378634980153391</c:v>
                </c:pt>
                <c:pt idx="6">
                  <c:v>4.4877939895862689</c:v>
                </c:pt>
                <c:pt idx="7">
                  <c:v>4.7420342227729906</c:v>
                </c:pt>
                <c:pt idx="8">
                  <c:v>5.0006966412820635</c:v>
                </c:pt>
                <c:pt idx="9">
                  <c:v>5.2638976347677815</c:v>
                </c:pt>
                <c:pt idx="10">
                  <c:v>5.5317577134563907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F2-466B-BE54-CE220A4E1453}"/>
            </c:ext>
          </c:extLst>
        </c:ser>
        <c:ser>
          <c:idx val="10"/>
          <c:order val="3"/>
          <c:tx>
            <c:strRef>
              <c:f>'(1) HTHP Evaluation Tool'!$I$44</c:f>
              <c:strCache>
                <c:ptCount val="1"/>
                <c:pt idx="0">
                  <c:v> Efficiency of fuel boiler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Tool'!$O$27:$Q$27</c:f>
              <c:numCache>
                <c:formatCode>General</c:formatCode>
                <c:ptCount val="3"/>
                <c:pt idx="0">
                  <c:v>0.95</c:v>
                </c:pt>
                <c:pt idx="1">
                  <c:v>1</c:v>
                </c:pt>
                <c:pt idx="2">
                  <c:v>1.05</c:v>
                </c:pt>
              </c:numCache>
            </c:numRef>
          </c:xVal>
          <c:yVal>
            <c:numRef>
              <c:f>'(1) HTHP Evaluation Tool'!$O$45:$Q$45</c:f>
              <c:numCache>
                <c:formatCode>0.0</c:formatCode>
                <c:ptCount val="3"/>
                <c:pt idx="0">
                  <c:v>3.3605038777367953</c:v>
                </c:pt>
                <c:pt idx="1">
                  <c:v>4.2378634980153391</c:v>
                </c:pt>
                <c:pt idx="2">
                  <c:v>5.5485034733750398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F2-466B-BE54-CE220A4E1453}"/>
            </c:ext>
          </c:extLst>
        </c:ser>
        <c:ser>
          <c:idx val="5"/>
          <c:order val="4"/>
          <c:tx>
            <c:strRef>
              <c:f>'(1) HTHP Evaluation Tool'!$I$38</c:f>
              <c:strCache>
                <c:ptCount val="1"/>
                <c:pt idx="0">
                  <c:v> CO2 emissions factor of electricity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Tool'!$K$39:$U$39</c:f>
              <c:numCache>
                <c:formatCode>0.0</c:formatCode>
                <c:ptCount val="11"/>
                <c:pt idx="0">
                  <c:v>4.1103922208744965</c:v>
                </c:pt>
                <c:pt idx="1">
                  <c:v>4.1352692872364596</c:v>
                </c:pt>
                <c:pt idx="2">
                  <c:v>4.1604493109525729</c:v>
                </c:pt>
                <c:pt idx="3">
                  <c:v>4.1859378601306378</c:v>
                </c:pt>
                <c:pt idx="4">
                  <c:v>4.2117406401692268</c:v>
                </c:pt>
                <c:pt idx="5">
                  <c:v>4.2378634980153391</c:v>
                </c:pt>
                <c:pt idx="6">
                  <c:v>4.2643124265814931</c:v>
                </c:pt>
                <c:pt idx="7">
                  <c:v>4.2910935693292522</c:v>
                </c:pt>
                <c:pt idx="8">
                  <c:v>4.3182132250265743</c:v>
                </c:pt>
                <c:pt idx="9">
                  <c:v>4.3456778526866877</c:v>
                </c:pt>
                <c:pt idx="10">
                  <c:v>4.3734940766966668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DF2-466B-BE54-CE220A4E1453}"/>
            </c:ext>
          </c:extLst>
        </c:ser>
        <c:ser>
          <c:idx val="7"/>
          <c:order val="5"/>
          <c:tx>
            <c:strRef>
              <c:f>'(1) HTHP Evaluation Tool'!$I$46</c:f>
              <c:strCache>
                <c:ptCount val="1"/>
                <c:pt idx="0">
                  <c:v> Maintenance factor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Tool'!$K$47:$U$47</c:f>
              <c:numCache>
                <c:formatCode>0.0</c:formatCode>
                <c:ptCount val="11"/>
                <c:pt idx="0">
                  <c:v>4.0655701832338762</c:v>
                </c:pt>
                <c:pt idx="1">
                  <c:v>4.0988989055831331</c:v>
                </c:pt>
                <c:pt idx="2">
                  <c:v>4.1327785888528661</c:v>
                </c:pt>
                <c:pt idx="3">
                  <c:v>4.1672230089052231</c:v>
                </c:pt>
                <c:pt idx="4">
                  <c:v>4.202246404718891</c:v>
                </c:pt>
                <c:pt idx="5">
                  <c:v>4.2378634980153391</c:v>
                </c:pt>
                <c:pt idx="6">
                  <c:v>4.274089513891683</c:v>
                </c:pt>
                <c:pt idx="7">
                  <c:v>4.3109402025209</c:v>
                </c:pt>
                <c:pt idx="8">
                  <c:v>4.3484318619844027</c:v>
                </c:pt>
                <c:pt idx="9">
                  <c:v>4.386581362306484</c:v>
                </c:pt>
                <c:pt idx="10">
                  <c:v>4.4254061707651129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DF2-466B-BE54-CE220A4E1453}"/>
            </c:ext>
          </c:extLst>
        </c:ser>
        <c:ser>
          <c:idx val="0"/>
          <c:order val="6"/>
          <c:tx>
            <c:strRef>
              <c:f>'(1) HTHP Evaluation Tool'!$I$30</c:f>
              <c:strCache>
                <c:ptCount val="1"/>
                <c:pt idx="0">
                  <c:v> Heating capacity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Tool'!$K$31:$U$31</c:f>
              <c:numCache>
                <c:formatCode>0.0</c:formatCode>
                <c:ptCount val="11"/>
                <c:pt idx="0">
                  <c:v>4.7269622572176946</c:v>
                </c:pt>
                <c:pt idx="1">
                  <c:v>4.6118087595983388</c:v>
                </c:pt>
                <c:pt idx="2">
                  <c:v>4.5065827630270139</c:v>
                </c:pt>
                <c:pt idx="3">
                  <c:v>4.4099005746757713</c:v>
                </c:pt>
                <c:pt idx="4">
                  <c:v>4.3206364127528811</c:v>
                </c:pt>
                <c:pt idx="5">
                  <c:v>4.2378634980153391</c:v>
                </c:pt>
                <c:pt idx="6">
                  <c:v>4.1608108282335481</c:v>
                </c:pt>
                <c:pt idx="7">
                  <c:v>4.0888309233248918</c:v>
                </c:pt>
                <c:pt idx="8">
                  <c:v>4.0213753916511488</c:v>
                </c:pt>
                <c:pt idx="9">
                  <c:v>3.9579761679462719</c:v>
                </c:pt>
                <c:pt idx="10">
                  <c:v>3.8982309279093585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DF2-466B-BE54-CE220A4E1453}"/>
            </c:ext>
          </c:extLst>
        </c:ser>
        <c:ser>
          <c:idx val="4"/>
          <c:order val="7"/>
          <c:tx>
            <c:strRef>
              <c:f>'(1) HTHP Evaluation Tool'!$I$36</c:f>
              <c:strCache>
                <c:ptCount val="1"/>
                <c:pt idx="0">
                  <c:v> CO2 tax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ysDot"/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Tool'!$K$37:$U$37</c:f>
              <c:numCache>
                <c:formatCode>0.0</c:formatCode>
                <c:ptCount val="11"/>
                <c:pt idx="0">
                  <c:v>4.7390161027538031</c:v>
                </c:pt>
                <c:pt idx="1">
                  <c:v>4.6295223825434562</c:v>
                </c:pt>
                <c:pt idx="2">
                  <c:v>4.5249740477002653</c:v>
                </c:pt>
                <c:pt idx="3">
                  <c:v>4.4250434530519316</c:v>
                </c:pt>
                <c:pt idx="4">
                  <c:v>4.329431271222461</c:v>
                </c:pt>
                <c:pt idx="5">
                  <c:v>4.2378634980153391</c:v>
                </c:pt>
                <c:pt idx="6">
                  <c:v>4.1500888299438889</c:v>
                </c:pt>
                <c:pt idx="7">
                  <c:v>4.065876361048252</c:v>
                </c:pt>
                <c:pt idx="8">
                  <c:v>3.9850135545488379</c:v>
                </c:pt>
                <c:pt idx="9">
                  <c:v>3.9073044518203934</c:v>
                </c:pt>
                <c:pt idx="10">
                  <c:v>3.8325680869115213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DF2-466B-BE54-CE220A4E1453}"/>
            </c:ext>
          </c:extLst>
        </c:ser>
        <c:ser>
          <c:idx val="11"/>
          <c:order val="8"/>
          <c:tx>
            <c:strRef>
              <c:f>'(1) HTHP Evaluation Tool'!$I$40</c:f>
              <c:strCache>
                <c:ptCount val="1"/>
                <c:pt idx="0">
                  <c:v> CO2 emissions factor of fuel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Tool'!$O$27:$Q$27</c:f>
              <c:numCache>
                <c:formatCode>General</c:formatCode>
                <c:ptCount val="3"/>
                <c:pt idx="0">
                  <c:v>0.95</c:v>
                </c:pt>
                <c:pt idx="1">
                  <c:v>1</c:v>
                </c:pt>
                <c:pt idx="2">
                  <c:v>1.05</c:v>
                </c:pt>
              </c:numCache>
            </c:numRef>
          </c:xVal>
          <c:yVal>
            <c:numRef>
              <c:f>'(1) HTHP Evaluation Tool'!$O$41:$Q$41</c:f>
              <c:numCache>
                <c:formatCode>0.0</c:formatCode>
                <c:ptCount val="3"/>
                <c:pt idx="0">
                  <c:v>4.3570392380559886</c:v>
                </c:pt>
                <c:pt idx="1">
                  <c:v>4.2378634980153391</c:v>
                </c:pt>
                <c:pt idx="2">
                  <c:v>4.125033680627527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DF2-466B-BE54-CE220A4E1453}"/>
            </c:ext>
          </c:extLst>
        </c:ser>
        <c:ser>
          <c:idx val="6"/>
          <c:order val="9"/>
          <c:tx>
            <c:strRef>
              <c:f>'(1) HTHP Evaluation Tool'!$I$42</c:f>
              <c:strCache>
                <c:ptCount val="1"/>
                <c:pt idx="0">
                  <c:v> Annual operating time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prstDash val="sysDash"/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Tool'!$K$27:$U$27</c:f>
              <c:numCache>
                <c:formatCode>General</c:formatCode>
                <c:ptCount val="11"/>
                <c:pt idx="0">
                  <c:v>0.75</c:v>
                </c:pt>
                <c:pt idx="1">
                  <c:v>0.8</c:v>
                </c:pt>
                <c:pt idx="2">
                  <c:v>0.85</c:v>
                </c:pt>
                <c:pt idx="3">
                  <c:v>0.9</c:v>
                </c:pt>
                <c:pt idx="4">
                  <c:v>0.95</c:v>
                </c:pt>
                <c:pt idx="5">
                  <c:v>1</c:v>
                </c:pt>
                <c:pt idx="6">
                  <c:v>1.05</c:v>
                </c:pt>
                <c:pt idx="7">
                  <c:v>1.1000000000000001</c:v>
                </c:pt>
                <c:pt idx="8">
                  <c:v>1.1499999999999999</c:v>
                </c:pt>
                <c:pt idx="9">
                  <c:v>1.2</c:v>
                </c:pt>
                <c:pt idx="10">
                  <c:v>1.25</c:v>
                </c:pt>
              </c:numCache>
            </c:numRef>
          </c:xVal>
          <c:yVal>
            <c:numRef>
              <c:f>'(1) HTHP Evaluation Tool'!$K$43:$U$43</c:f>
              <c:numCache>
                <c:formatCode>0.0</c:formatCode>
                <c:ptCount val="11"/>
                <c:pt idx="0">
                  <c:v>5.9888857339637882</c:v>
                </c:pt>
                <c:pt idx="1">
                  <c:v>5.531757713456396</c:v>
                </c:pt>
                <c:pt idx="2">
                  <c:v>5.1394654302255605</c:v>
                </c:pt>
                <c:pt idx="3">
                  <c:v>4.7991285611348937</c:v>
                </c:pt>
                <c:pt idx="4">
                  <c:v>4.5010666421740515</c:v>
                </c:pt>
                <c:pt idx="5">
                  <c:v>4.2378634980153391</c:v>
                </c:pt>
                <c:pt idx="6">
                  <c:v>4.0037417863539098</c:v>
                </c:pt>
                <c:pt idx="7">
                  <c:v>3.7941340090197526</c:v>
                </c:pt>
                <c:pt idx="8">
                  <c:v>3.6053815723853653</c:v>
                </c:pt>
                <c:pt idx="9">
                  <c:v>3.4345194185002041</c:v>
                </c:pt>
                <c:pt idx="10">
                  <c:v>3.2791191244665097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DF2-466B-BE54-CE220A4E1453}"/>
            </c:ext>
          </c:extLst>
        </c:ser>
        <c:ser>
          <c:idx val="1"/>
          <c:order val="10"/>
          <c:tx>
            <c:strRef>
              <c:f>'(1) HTHP Evaluation Tool'!$I$32</c:f>
              <c:strCache>
                <c:ptCount val="1"/>
                <c:pt idx="0">
                  <c:v> Fuel price (gas, oil)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  <a:tailEnd type="triangle" w="lg" len="lg"/>
            </a:ln>
            <a:effectLst/>
          </c:spPr>
          <c:marker>
            <c:symbol val="none"/>
          </c:marker>
          <c:xVal>
            <c:numRef>
              <c:f>'(1) HTHP Evaluation Tool'!$L$27:$U$27</c:f>
              <c:numCache>
                <c:formatCode>General</c:formatCode>
                <c:ptCount val="10"/>
                <c:pt idx="0">
                  <c:v>0.8</c:v>
                </c:pt>
                <c:pt idx="1">
                  <c:v>0.85</c:v>
                </c:pt>
                <c:pt idx="2">
                  <c:v>0.9</c:v>
                </c:pt>
                <c:pt idx="3">
                  <c:v>0.95</c:v>
                </c:pt>
                <c:pt idx="4">
                  <c:v>1</c:v>
                </c:pt>
                <c:pt idx="5">
                  <c:v>1.05</c:v>
                </c:pt>
                <c:pt idx="6">
                  <c:v>1.1000000000000001</c:v>
                </c:pt>
                <c:pt idx="7">
                  <c:v>1.1499999999999999</c:v>
                </c:pt>
                <c:pt idx="8">
                  <c:v>1.2</c:v>
                </c:pt>
                <c:pt idx="9">
                  <c:v>1.25</c:v>
                </c:pt>
              </c:numCache>
            </c:numRef>
          </c:xVal>
          <c:yVal>
            <c:numRef>
              <c:f>'(1) HTHP Evaluation Tool'!$L$33:$U$33</c:f>
              <c:numCache>
                <c:formatCode>0.0</c:formatCode>
                <c:ptCount val="10"/>
                <c:pt idx="0">
                  <c:v>36.126365385882238</c:v>
                </c:pt>
                <c:pt idx="1">
                  <c:v>12.538799630465192</c:v>
                </c:pt>
                <c:pt idx="2">
                  <c:v>7.5858555665791743</c:v>
                </c:pt>
                <c:pt idx="3">
                  <c:v>5.4378525455814151</c:v>
                </c:pt>
                <c:pt idx="4">
                  <c:v>4.2378634980153391</c:v>
                </c:pt>
                <c:pt idx="5">
                  <c:v>3.4717425065249294</c:v>
                </c:pt>
                <c:pt idx="6">
                  <c:v>2.9402111205111829</c:v>
                </c:pt>
                <c:pt idx="7">
                  <c:v>2.549827016398015</c:v>
                </c:pt>
                <c:pt idx="8">
                  <c:v>2.250957934955566</c:v>
                </c:pt>
                <c:pt idx="9">
                  <c:v>2.0148001605633614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DF2-466B-BE54-CE220A4E1453}"/>
            </c:ext>
          </c:extLst>
        </c:ser>
        <c:ser>
          <c:idx val="9"/>
          <c:order val="11"/>
          <c:tx>
            <c:strRef>
              <c:f>'(1) HTHP Evaluation Tool'!$I$54</c:f>
              <c:strCache>
                <c:ptCount val="1"/>
                <c:pt idx="0">
                  <c:v> Ref (PP = 4.2 years)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xVal>
            <c:numRef>
              <c:f>'(1) HTHP Evaluation Tool'!$K$54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'(1) HTHP Evaluation Tool'!$J$54</c:f>
              <c:numCache>
                <c:formatCode>0.0</c:formatCode>
                <c:ptCount val="1"/>
                <c:pt idx="0">
                  <c:v>4.2378634980153391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8DF2-466B-BE54-CE220A4E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20783"/>
        <c:axId val="193887503"/>
      </c:scatterChart>
      <c:valAx>
        <c:axId val="192320783"/>
        <c:scaling>
          <c:orientation val="minMax"/>
          <c:max val="1.25"/>
          <c:min val="0.7500000000000001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Variation factor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3887503"/>
        <c:crosses val="autoZero"/>
        <c:crossBetween val="midCat"/>
        <c:majorUnit val="5.000000000000001E-2"/>
        <c:minorUnit val="5.000000000000001E-2"/>
      </c:valAx>
      <c:valAx>
        <c:axId val="193887503"/>
        <c:scaling>
          <c:orientation val="minMax"/>
          <c:max val="12.5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Payback Period (PP) (years)</a:t>
                </a:r>
              </a:p>
            </c:rich>
          </c:tx>
          <c:layout>
            <c:manualLayout>
              <c:xMode val="edge"/>
              <c:yMode val="edge"/>
              <c:x val="4.907882202636959E-3"/>
              <c:y val="0.12804877349898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2320783"/>
        <c:crossesAt val="-0.5"/>
        <c:crossBetween val="midCat"/>
        <c:majorUnit val="1"/>
        <c:minorUnit val="0.5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6186345373651374"/>
          <c:y val="0.11830636060360779"/>
          <c:w val="0.35433479678339613"/>
          <c:h val="0.74501171267263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'(2) Sensitivity Price Ratio'!$H$6</c:f>
              <c:strCache>
                <c:ptCount val="1"/>
                <c:pt idx="0">
                  <c:v>0.25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Ratio'!$H$7:$H$31</c:f>
              <c:numCache>
                <c:formatCode>0.0</c:formatCode>
                <c:ptCount val="25"/>
                <c:pt idx="0">
                  <c:v>0.34326386027734995</c:v>
                </c:pt>
                <c:pt idx="1">
                  <c:v>0.42833250091118236</c:v>
                </c:pt>
                <c:pt idx="2">
                  <c:v>0.52046295154774813</c:v>
                </c:pt>
                <c:pt idx="3">
                  <c:v>0.62057262472238206</c:v>
                </c:pt>
                <c:pt idx="4">
                  <c:v>0.72974503619410491</c:v>
                </c:pt>
                <c:pt idx="5">
                  <c:v>0.84926917973004434</c:v>
                </c:pt>
                <c:pt idx="6">
                  <c:v>0.98069065989249182</c:v>
                </c:pt>
                <c:pt idx="7">
                  <c:v>1.1258788937170385</c:v>
                </c:pt>
                <c:pt idx="8">
                  <c:v>1.2871165983158359</c:v>
                </c:pt>
                <c:pt idx="9">
                  <c:v>1.4672206912551589</c:v>
                </c:pt>
                <c:pt idx="10" formatCode="General">
                  <c:v>1.6697082677255017</c:v>
                </c:pt>
                <c:pt idx="11" formatCode="0.00">
                  <c:v>1.8990285612923929</c:v>
                </c:pt>
                <c:pt idx="12" formatCode="0">
                  <c:v>2.160893663262192</c:v>
                </c:pt>
                <c:pt idx="13" formatCode="General">
                  <c:v>2.4627608023157586</c:v>
                </c:pt>
                <c:pt idx="14" formatCode="General">
                  <c:v>2.8145539176434786</c:v>
                </c:pt>
                <c:pt idx="15" formatCode="General">
                  <c:v>3.2297755322231256</c:v>
                </c:pt>
                <c:pt idx="16" formatCode="General">
                  <c:v>3.7272796299401922</c:v>
                </c:pt>
                <c:pt idx="17" formatCode="General">
                  <c:v>4.3342144155110827</c:v>
                </c:pt>
                <c:pt idx="18" formatCode="General">
                  <c:v>5.0911468929811434</c:v>
                </c:pt>
                <c:pt idx="19" formatCode="General">
                  <c:v>6.061522599395027</c:v>
                </c:pt>
                <c:pt idx="20" formatCode="General">
                  <c:v>7.3504413137041853</c:v>
                </c:pt>
                <c:pt idx="21" formatCode="General">
                  <c:v>9.1455539830442181</c:v>
                </c:pt>
                <c:pt idx="22" formatCode="General">
                  <c:v>11.817917196123533</c:v>
                </c:pt>
                <c:pt idx="23" formatCode="General">
                  <c:v>16.218517682998694</c:v>
                </c:pt>
                <c:pt idx="24" formatCode="General">
                  <c:v>24.825010386380661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9A-4270-841F-140C63F2292A}"/>
            </c:ext>
          </c:extLst>
        </c:ser>
        <c:ser>
          <c:idx val="2"/>
          <c:order val="1"/>
          <c:tx>
            <c:strRef>
              <c:f>'(2) Sensitivity Price Ratio'!$I$6</c:f>
              <c:strCache>
                <c:ptCount val="1"/>
                <c:pt idx="0">
                  <c:v>0.3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Ratio'!$I$7:$I$31</c:f>
              <c:numCache>
                <c:formatCode>0.0</c:formatCode>
                <c:ptCount val="25"/>
                <c:pt idx="0">
                  <c:v>0.28703546425407322</c:v>
                </c:pt>
                <c:pt idx="1">
                  <c:v>0.35847447335145632</c:v>
                </c:pt>
                <c:pt idx="2">
                  <c:v>0.43598124219040379</c:v>
                </c:pt>
                <c:pt idx="3">
                  <c:v>0.52036311611250718</c:v>
                </c:pt>
                <c:pt idx="4">
                  <c:v>0.61257731605786581</c:v>
                </c:pt>
                <c:pt idx="5">
                  <c:v>0.71376740983145737</c:v>
                </c:pt>
                <c:pt idx="6">
                  <c:v>0.82531097826966615</c:v>
                </c:pt>
                <c:pt idx="7">
                  <c:v>0.94888270146290776</c:v>
                </c:pt>
                <c:pt idx="8">
                  <c:v>1.0865390165079158</c:v>
                </c:pt>
                <c:pt idx="9">
                  <c:v>1.240833472310096</c:v>
                </c:pt>
                <c:pt idx="10" formatCode="General">
                  <c:v>1.4149766026399369</c:v>
                </c:pt>
                <c:pt idx="11" formatCode="General">
                  <c:v>1.6130617394607309</c:v>
                </c:pt>
                <c:pt idx="12" formatCode="General">
                  <c:v>1.840390838957412</c:v>
                </c:pt>
                <c:pt idx="13" formatCode="General">
                  <c:v>2.1039561172297625</c:v>
                </c:pt>
                <c:pt idx="14" formatCode="General">
                  <c:v>2.413171949636745</c:v>
                </c:pt>
                <c:pt idx="15" formatCode="General">
                  <c:v>2.7810231314909433</c:v>
                </c:pt>
                <c:pt idx="16" formatCode="General">
                  <c:v>3.2259347798059212</c:v>
                </c:pt>
                <c:pt idx="17" formatCode="General">
                  <c:v>3.774954895244711</c:v>
                </c:pt>
                <c:pt idx="18" formatCode="General">
                  <c:v>4.4694670912501815</c:v>
                </c:pt>
                <c:pt idx="19" formatCode="General">
                  <c:v>5.376138692200775</c:v>
                </c:pt>
                <c:pt idx="20" formatCode="General">
                  <c:v>6.6097108458102074</c:v>
                </c:pt>
                <c:pt idx="21" formatCode="General">
                  <c:v>8.3858608364657012</c:v>
                </c:pt>
                <c:pt idx="22" formatCode="General">
                  <c:v>11.163482727556739</c:v>
                </c:pt>
                <c:pt idx="23" formatCode="General">
                  <c:v>16.122129905940056</c:v>
                </c:pt>
                <c:pt idx="24" formatCode="General">
                  <c:v>27.491111745931068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9A-4270-841F-140C63F2292A}"/>
            </c:ext>
          </c:extLst>
        </c:ser>
        <c:ser>
          <c:idx val="3"/>
          <c:order val="2"/>
          <c:tx>
            <c:strRef>
              <c:f>'(2) Sensitivity Price Ratio'!$J$6</c:f>
              <c:strCache>
                <c:ptCount val="1"/>
                <c:pt idx="0">
                  <c:v>0.35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Ratio'!$J$7:$J$31</c:f>
              <c:numCache>
                <c:formatCode>0.0</c:formatCode>
                <c:ptCount val="25"/>
                <c:pt idx="0">
                  <c:v>0.24663532256857898</c:v>
                </c:pt>
                <c:pt idx="1">
                  <c:v>0.3082079222877368</c:v>
                </c:pt>
                <c:pt idx="2">
                  <c:v>0.37509560591934987</c:v>
                </c:pt>
                <c:pt idx="3">
                  <c:v>0.44801763229305686</c:v>
                </c:pt>
                <c:pt idx="4">
                  <c:v>0.52782916816046843</c:v>
                </c:pt>
                <c:pt idx="5">
                  <c:v>0.61555498046951751</c:v>
                </c:pt>
                <c:pt idx="6">
                  <c:v>0.71243367449962081</c:v>
                </c:pt>
                <c:pt idx="7">
                  <c:v>0.81997654087763683</c:v>
                </c:pt>
                <c:pt idx="8">
                  <c:v>0.9400469676830796</c:v>
                </c:pt>
                <c:pt idx="9">
                  <c:v>1.0749693208271132</c:v>
                </c:pt>
                <c:pt idx="10" formatCode="General">
                  <c:v>1.2276808913515698</c:v>
                </c:pt>
                <c:pt idx="11" formatCode="General">
                  <c:v>1.4019481862630538</c:v>
                </c:pt>
                <c:pt idx="12" formatCode="General">
                  <c:v>1.602681764786503</c:v>
                </c:pt>
                <c:pt idx="13" formatCode="General">
                  <c:v>1.8364063065136771</c:v>
                </c:pt>
                <c:pt idx="14" formatCode="General">
                  <c:v>2.1119832006303243</c:v>
                </c:pt>
                <c:pt idx="15" formatCode="General">
                  <c:v>2.4417594832343266</c:v>
                </c:pt>
                <c:pt idx="16" formatCode="General">
                  <c:v>2.8434686146627235</c:v>
                </c:pt>
                <c:pt idx="17" formatCode="General">
                  <c:v>3.3435273467486692</c:v>
                </c:pt>
                <c:pt idx="18" formatCode="General">
                  <c:v>3.9830918581797663</c:v>
                </c:pt>
                <c:pt idx="19" formatCode="General">
                  <c:v>4.8300041135045779</c:v>
                </c:pt>
                <c:pt idx="20" formatCode="General">
                  <c:v>6.0046051405283203</c:v>
                </c:pt>
                <c:pt idx="21" formatCode="General">
                  <c:v>7.7426985889966851</c:v>
                </c:pt>
                <c:pt idx="22" formatCode="General">
                  <c:v>10.577725680083024</c:v>
                </c:pt>
                <c:pt idx="23" formatCode="General">
                  <c:v>16.026881038768419</c:v>
                </c:pt>
                <c:pt idx="24" formatCode="General">
                  <c:v>30.798769641572079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9A-4270-841F-140C63F2292A}"/>
            </c:ext>
          </c:extLst>
        </c:ser>
        <c:ser>
          <c:idx val="4"/>
          <c:order val="3"/>
          <c:tx>
            <c:strRef>
              <c:f>'(2) Sensitivity Price Ratio'!$K$6</c:f>
              <c:strCache>
                <c:ptCount val="1"/>
                <c:pt idx="0">
                  <c:v>0.4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Ratio'!$K$7:$K$31</c:f>
              <c:numCache>
                <c:formatCode>0.0</c:formatCode>
                <c:ptCount val="25"/>
                <c:pt idx="0">
                  <c:v>0.21620460032679212</c:v>
                </c:pt>
                <c:pt idx="1">
                  <c:v>0.27030482879207895</c:v>
                </c:pt>
                <c:pt idx="2">
                  <c:v>0.32913171575304712</c:v>
                </c:pt>
                <c:pt idx="3">
                  <c:v>0.39333299911647279</c:v>
                </c:pt>
                <c:pt idx="4">
                  <c:v>0.46368043601164</c:v>
                </c:pt>
                <c:pt idx="5">
                  <c:v>0.54110097666345325</c:v>
                </c:pt>
                <c:pt idx="6">
                  <c:v>0.62671783916892598</c:v>
                </c:pt>
                <c:pt idx="7">
                  <c:v>0.72190535887111673</c:v>
                </c:pt>
                <c:pt idx="8">
                  <c:v>0.82836332064511509</c:v>
                </c:pt>
                <c:pt idx="9">
                  <c:v>0.94821935604900032</c:v>
                </c:pt>
                <c:pt idx="10" formatCode="General">
                  <c:v>1.0841725976726477</c:v>
                </c:pt>
                <c:pt idx="11" formatCode="General">
                  <c:v>1.239699380354873</c:v>
                </c:pt>
                <c:pt idx="12" formatCode="General">
                  <c:v>1.4193546802266013</c:v>
                </c:pt>
                <c:pt idx="13" formatCode="General">
                  <c:v>1.6292256480486389</c:v>
                </c:pt>
                <c:pt idx="14" formatCode="General">
                  <c:v>1.8776349880149563</c:v>
                </c:pt>
                <c:pt idx="15" formatCode="General">
                  <c:v>2.1762709916559064</c:v>
                </c:pt>
                <c:pt idx="16" formatCode="General">
                  <c:v>2.5420801178335743</c:v>
                </c:pt>
                <c:pt idx="17" formatCode="General">
                  <c:v>3.0005985175634531</c:v>
                </c:pt>
                <c:pt idx="18" formatCode="General">
                  <c:v>3.5921840963738787</c:v>
                </c:pt>
                <c:pt idx="19" formatCode="General">
                  <c:v>4.384595375851009</c:v>
                </c:pt>
                <c:pt idx="20" formatCode="General">
                  <c:v>5.5009997054117887</c:v>
                </c:pt>
                <c:pt idx="21" formatCode="General">
                  <c:v>7.1911647874235358</c:v>
                </c:pt>
                <c:pt idx="22" formatCode="General">
                  <c:v>10.050374338039584</c:v>
                </c:pt>
                <c:pt idx="23" formatCode="General">
                  <c:v>15.932751014145131</c:v>
                </c:pt>
                <c:pt idx="24" formatCode="General">
                  <c:v>35.011228052666361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9A-4270-841F-140C63F2292A}"/>
            </c:ext>
          </c:extLst>
        </c:ser>
        <c:ser>
          <c:idx val="5"/>
          <c:order val="4"/>
          <c:tx>
            <c:strRef>
              <c:f>'(2) Sensitivity Price Ratio'!$L$6</c:f>
              <c:strCache>
                <c:ptCount val="1"/>
                <c:pt idx="0">
                  <c:v>0.45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Ratio'!$L$7:$L$31</c:f>
              <c:numCache>
                <c:formatCode>0.0</c:formatCode>
                <c:ptCount val="25"/>
                <c:pt idx="0">
                  <c:v>0.19245841322384252</c:v>
                </c:pt>
                <c:pt idx="1">
                  <c:v>0.24070337512310416</c:v>
                </c:pt>
                <c:pt idx="2">
                  <c:v>0.29320288817937223</c:v>
                </c:pt>
                <c:pt idx="3">
                  <c:v>0.35054570283716258</c:v>
                </c:pt>
                <c:pt idx="4">
                  <c:v>0.41343445203686363</c:v>
                </c:pt>
                <c:pt idx="5">
                  <c:v>0.48271458591484268</c:v>
                </c:pt>
                <c:pt idx="6">
                  <c:v>0.55941260068994358</c:v>
                </c:pt>
                <c:pt idx="7">
                  <c:v>0.64478724172257573</c:v>
                </c:pt>
                <c:pt idx="8">
                  <c:v>0.74039912579597711</c:v>
                </c:pt>
                <c:pt idx="9">
                  <c:v>0.84820700589302733</c:v>
                </c:pt>
                <c:pt idx="10" formatCode="General">
                  <c:v>0.97070338332642547</c:v>
                </c:pt>
                <c:pt idx="11" formatCode="General">
                  <c:v>1.1111096022422766</c:v>
                </c:pt>
                <c:pt idx="12" formatCode="General">
                  <c:v>1.2736632657760978</c:v>
                </c:pt>
                <c:pt idx="13" formatCode="General">
                  <c:v>1.464053307289281</c:v>
                </c:pt>
                <c:pt idx="14" formatCode="General">
                  <c:v>1.6900995013819335</c:v>
                </c:pt>
                <c:pt idx="15" formatCode="General">
                  <c:v>1.9628531931328261</c:v>
                </c:pt>
                <c:pt idx="16" formatCode="General">
                  <c:v>2.2984589680097969</c:v>
                </c:pt>
                <c:pt idx="17" formatCode="General">
                  <c:v>2.7214708981439046</c:v>
                </c:pt>
                <c:pt idx="18" formatCode="General">
                  <c:v>3.2711477984528394</c:v>
                </c:pt>
                <c:pt idx="19" formatCode="General">
                  <c:v>4.0143993084378673</c:v>
                </c:pt>
                <c:pt idx="20" formatCode="General">
                  <c:v>5.0753322630295452</c:v>
                </c:pt>
                <c:pt idx="21" formatCode="General">
                  <c:v>6.7129806389475295</c:v>
                </c:pt>
                <c:pt idx="22" formatCode="General">
                  <c:v>9.5731080944427234</c:v>
                </c:pt>
                <c:pt idx="23" formatCode="General">
                  <c:v>15.839720233421714</c:v>
                </c:pt>
                <c:pt idx="24" formatCode="General">
                  <c:v>40.558569344756322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29A-4270-841F-140C63F2292A}"/>
            </c:ext>
          </c:extLst>
        </c:ser>
        <c:ser>
          <c:idx val="0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Ref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CC3-4751-8D8E-6D16B06C7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'(2) Sensitivity Price Ratio'!$E$17</c:f>
              <c:numCache>
                <c:formatCode>0.00</c:formatCode>
                <c:ptCount val="1"/>
                <c:pt idx="0">
                  <c:v>2.33</c:v>
                </c:pt>
              </c:numCache>
            </c:numRef>
          </c:xVal>
          <c:yVal>
            <c:numRef>
              <c:f>'(2) Sensitivity Price Ratio'!$E$40</c:f>
              <c:numCache>
                <c:formatCode>0.0</c:formatCode>
                <c:ptCount val="1"/>
                <c:pt idx="0">
                  <c:v>4.2112736327722953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C3-4751-8D8E-6D16B06C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1199"/>
        <c:axId val="532614063"/>
      </c:scatterChart>
      <c:valAx>
        <c:axId val="777491199"/>
        <c:scaling>
          <c:orientation val="minMax"/>
          <c:max val="3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Electricity-to-gas price</a:t>
                </a:r>
                <a:r>
                  <a:rPr lang="de-CH" baseline="0"/>
                  <a:t> ratio (-)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CH"/>
            </a:p>
          </c:txPr>
        </c:title>
        <c:numFmt formatCode="0.0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32614063"/>
        <c:crosses val="autoZero"/>
        <c:crossBetween val="midCat"/>
        <c:majorUnit val="0.5"/>
      </c:valAx>
      <c:valAx>
        <c:axId val="53261406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Payback period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777491199"/>
        <c:crosses val="autoZero"/>
        <c:crossBetween val="midCat"/>
        <c:majorUnit val="1"/>
        <c:minorUnit val="0.5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6245454930159751"/>
          <c:y val="0.29018888888888889"/>
          <c:w val="0.20447264169061949"/>
          <c:h val="0.46304059829059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09408011387555"/>
          <c:y val="5.9700854700854698E-2"/>
          <c:w val="0.52478804777935606"/>
          <c:h val="0.70034658119658122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'(2) Sensitivity Price Ratio'!$Z$6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Ratio'!$Z$7:$Z$31</c:f>
              <c:numCache>
                <c:formatCode>0.0</c:formatCode>
                <c:ptCount val="25"/>
                <c:pt idx="0">
                  <c:v>0.3299320687875873</c:v>
                </c:pt>
                <c:pt idx="1">
                  <c:v>0.41263961369016999</c:v>
                </c:pt>
                <c:pt idx="2">
                  <c:v>0.50264132190848487</c:v>
                </c:pt>
                <c:pt idx="3">
                  <c:v>0.60094663892817024</c:v>
                </c:pt>
                <c:pt idx="4">
                  <c:v>0.70876028221645793</c:v>
                </c:pt>
                <c:pt idx="5">
                  <c:v>0.82753185872113</c:v>
                </c:pt>
                <c:pt idx="6">
                  <c:v>0.95902142140180313</c:v>
                </c:pt>
                <c:pt idx="7">
                  <c:v>1.1053872763055854</c:v>
                </c:pt>
                <c:pt idx="8">
                  <c:v>1.2693053792147011</c:v>
                </c:pt>
                <c:pt idx="9">
                  <c:v>1.4541344263925582</c:v>
                </c:pt>
                <c:pt idx="10">
                  <c:v>1.6641484315322916</c:v>
                </c:pt>
                <c:pt idx="11">
                  <c:v>1.9048713270442614</c:v>
                </c:pt>
                <c:pt idx="12">
                  <c:v>2.1835699223375604</c:v>
                </c:pt>
                <c:pt idx="13">
                  <c:v>2.5100001432504411</c:v>
                </c:pt>
                <c:pt idx="14">
                  <c:v>2.8975725961151251</c:v>
                </c:pt>
                <c:pt idx="15">
                  <c:v>3.3652407581053754</c:v>
                </c:pt>
                <c:pt idx="16">
                  <c:v>3.9406947092256397</c:v>
                </c:pt>
                <c:pt idx="17">
                  <c:v>4.6660507040698738</c:v>
                </c:pt>
                <c:pt idx="18">
                  <c:v>5.6086528721097828</c:v>
                </c:pt>
                <c:pt idx="19">
                  <c:v>6.8832897201781629</c:v>
                </c:pt>
                <c:pt idx="20">
                  <c:v>8.702907132799762</c:v>
                </c:pt>
                <c:pt idx="21">
                  <c:v>11.512056574618944</c:v>
                </c:pt>
                <c:pt idx="22">
                  <c:v>16.41936083714571</c:v>
                </c:pt>
                <c:pt idx="23">
                  <c:v>27.176587097766284</c:v>
                </c:pt>
                <c:pt idx="24">
                  <c:v>69.678534719112506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D0-4ED6-B010-AA2E4B7D0F10}"/>
            </c:ext>
          </c:extLst>
        </c:ser>
        <c:ser>
          <c:idx val="4"/>
          <c:order val="1"/>
          <c:tx>
            <c:strRef>
              <c:f>'(2) Sensitivity Price Ratio'!$Y$6</c:f>
              <c:strCache>
                <c:ptCount val="1"/>
                <c:pt idx="0">
                  <c:v>3.5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Ratio'!$Y$7:$Y$31</c:f>
              <c:numCache>
                <c:formatCode>0.0</c:formatCode>
                <c:ptCount val="25"/>
                <c:pt idx="0">
                  <c:v>0.28821510316292692</c:v>
                </c:pt>
                <c:pt idx="1">
                  <c:v>0.36031625817100876</c:v>
                </c:pt>
                <c:pt idx="2">
                  <c:v>0.43870859133850915</c:v>
                </c:pt>
                <c:pt idx="3">
                  <c:v>0.52425306846493991</c:v>
                </c:pt>
                <c:pt idx="4">
                  <c:v>0.61797526532213809</c:v>
                </c:pt>
                <c:pt idx="5">
                  <c:v>0.72110668261398969</c:v>
                </c:pt>
                <c:pt idx="6">
                  <c:v>0.83513916199555116</c:v>
                </c:pt>
                <c:pt idx="7">
                  <c:v>0.96189752036677045</c:v>
                </c:pt>
                <c:pt idx="8">
                  <c:v>1.103637938949791</c:v>
                </c:pt>
                <c:pt idx="9">
                  <c:v>1.2631834305275937</c:v>
                </c:pt>
                <c:pt idx="10">
                  <c:v>1.4441137791878067</c:v>
                </c:pt>
                <c:pt idx="11">
                  <c:v>1.6510373426938438</c:v>
                </c:pt>
                <c:pt idx="12">
                  <c:v>1.8899890656587677</c:v>
                </c:pt>
                <c:pt idx="13">
                  <c:v>2.1690288121974852</c:v>
                </c:pt>
                <c:pt idx="14">
                  <c:v>2.4991684120811199</c:v>
                </c:pt>
                <c:pt idx="15">
                  <c:v>2.8958593438734863</c:v>
                </c:pt>
                <c:pt idx="16">
                  <c:v>3.381480950124911</c:v>
                </c:pt>
                <c:pt idx="17">
                  <c:v>3.9897133423114908</c:v>
                </c:pt>
                <c:pt idx="18">
                  <c:v>4.7737011011385864</c:v>
                </c:pt>
                <c:pt idx="19">
                  <c:v>5.8224891080397931</c:v>
                </c:pt>
                <c:pt idx="20">
                  <c:v>7.2974965665947922</c:v>
                </c:pt>
                <c:pt idx="21">
                  <c:v>9.5247993574663408</c:v>
                </c:pt>
                <c:pt idx="22">
                  <c:v>13.276945904404116</c:v>
                </c:pt>
                <c:pt idx="23">
                  <c:v>20.934827848533427</c:v>
                </c:pt>
                <c:pt idx="24">
                  <c:v>45.215847781675492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D0-4ED6-B010-AA2E4B7D0F10}"/>
            </c:ext>
          </c:extLst>
        </c:ser>
        <c:ser>
          <c:idx val="3"/>
          <c:order val="2"/>
          <c:tx>
            <c:strRef>
              <c:f>'(2) Sensitivity Price Ratio'!$X$6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Ratio'!$X$7:$X$31</c:f>
              <c:numCache>
                <c:formatCode>0.0</c:formatCode>
                <c:ptCount val="25"/>
                <c:pt idx="0">
                  <c:v>0.24663532256857898</c:v>
                </c:pt>
                <c:pt idx="1">
                  <c:v>0.3082079222877368</c:v>
                </c:pt>
                <c:pt idx="2">
                  <c:v>0.37509560591934987</c:v>
                </c:pt>
                <c:pt idx="3">
                  <c:v>0.44801763229305686</c:v>
                </c:pt>
                <c:pt idx="4">
                  <c:v>0.52782916816046843</c:v>
                </c:pt>
                <c:pt idx="5">
                  <c:v>0.61555498046951751</c:v>
                </c:pt>
                <c:pt idx="6">
                  <c:v>0.71243367449962081</c:v>
                </c:pt>
                <c:pt idx="7">
                  <c:v>0.81997654087763683</c:v>
                </c:pt>
                <c:pt idx="8">
                  <c:v>0.9400469676830796</c:v>
                </c:pt>
                <c:pt idx="9">
                  <c:v>1.0749693208271132</c:v>
                </c:pt>
                <c:pt idx="10">
                  <c:v>1.2276808913515698</c:v>
                </c:pt>
                <c:pt idx="11">
                  <c:v>1.4019481862630538</c:v>
                </c:pt>
                <c:pt idx="12">
                  <c:v>1.602681764786503</c:v>
                </c:pt>
                <c:pt idx="13">
                  <c:v>1.8364063065136771</c:v>
                </c:pt>
                <c:pt idx="14">
                  <c:v>2.1119832006303243</c:v>
                </c:pt>
                <c:pt idx="15">
                  <c:v>2.4417594832343266</c:v>
                </c:pt>
                <c:pt idx="16">
                  <c:v>2.8434686146627235</c:v>
                </c:pt>
                <c:pt idx="17">
                  <c:v>3.3435273467486692</c:v>
                </c:pt>
                <c:pt idx="18">
                  <c:v>3.9830918581797663</c:v>
                </c:pt>
                <c:pt idx="19">
                  <c:v>4.8300041135045779</c:v>
                </c:pt>
                <c:pt idx="20">
                  <c:v>6.0046051405283203</c:v>
                </c:pt>
                <c:pt idx="21">
                  <c:v>7.7426985889966851</c:v>
                </c:pt>
                <c:pt idx="22">
                  <c:v>10.577725680083024</c:v>
                </c:pt>
                <c:pt idx="23">
                  <c:v>16.026881038768419</c:v>
                </c:pt>
                <c:pt idx="24">
                  <c:v>30.798769641572079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D0-4ED6-B010-AA2E4B7D0F10}"/>
            </c:ext>
          </c:extLst>
        </c:ser>
        <c:ser>
          <c:idx val="2"/>
          <c:order val="3"/>
          <c:tx>
            <c:strRef>
              <c:f>'(2) Sensitivity Price Ratio'!$W$6</c:f>
              <c:strCache>
                <c:ptCount val="1"/>
                <c:pt idx="0">
                  <c:v>2.5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Ratio'!$W$7:$W$31</c:f>
              <c:numCache>
                <c:formatCode>0.0</c:formatCode>
                <c:ptCount val="25"/>
                <c:pt idx="0">
                  <c:v>0.20519205142187619</c:v>
                </c:pt>
                <c:pt idx="1">
                  <c:v>0.25631328334302134</c:v>
                </c:pt>
                <c:pt idx="2">
                  <c:v>0.31179997293430206</c:v>
                </c:pt>
                <c:pt idx="3">
                  <c:v>0.37223623759208285</c:v>
                </c:pt>
                <c:pt idx="4">
                  <c:v>0.43831526957285266</c:v>
                </c:pt>
                <c:pt idx="5">
                  <c:v>0.51086604281122994</c:v>
                </c:pt>
                <c:pt idx="6">
                  <c:v>0.59088827073675265</c:v>
                </c:pt>
                <c:pt idx="7">
                  <c:v>0.67959875051382357</c:v>
                </c:pt>
                <c:pt idx="8">
                  <c:v>0.77849366898331152</c:v>
                </c:pt>
                <c:pt idx="9">
                  <c:v>0.88943367460187739</c:v>
                </c:pt>
                <c:pt idx="10">
                  <c:v>1.0147620496091487</c:v>
                </c:pt>
                <c:pt idx="11">
                  <c:v>1.1574720496151574</c:v>
                </c:pt>
                <c:pt idx="12">
                  <c:v>1.3214490552953118</c:v>
                </c:pt>
                <c:pt idx="13">
                  <c:v>1.5118296981477104</c:v>
                </c:pt>
                <c:pt idx="14">
                  <c:v>1.7355496557466261</c:v>
                </c:pt>
                <c:pt idx="15">
                  <c:v>2.0022068522363075</c:v>
                </c:pt>
                <c:pt idx="16">
                  <c:v>2.3254744219979231</c:v>
                </c:pt>
                <c:pt idx="17">
                  <c:v>2.7255204414237397</c:v>
                </c:pt>
                <c:pt idx="18">
                  <c:v>3.2333841090230226</c:v>
                </c:pt>
                <c:pt idx="19">
                  <c:v>3.8994413107776444</c:v>
                </c:pt>
                <c:pt idx="20">
                  <c:v>4.8112402956946347</c:v>
                </c:pt>
                <c:pt idx="21">
                  <c:v>6.1355443534430396</c:v>
                </c:pt>
                <c:pt idx="22">
                  <c:v>8.2341165588844589</c:v>
                </c:pt>
                <c:pt idx="23">
                  <c:v>12.066480544064754</c:v>
                </c:pt>
                <c:pt idx="24">
                  <c:v>21.293542056888498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D0-4ED6-B010-AA2E4B7D0F10}"/>
            </c:ext>
          </c:extLst>
        </c:ser>
        <c:ser>
          <c:idx val="1"/>
          <c:order val="4"/>
          <c:tx>
            <c:strRef>
              <c:f>'(2) Sensitivity Price Ratio'!$V$6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Ratio'!$V$7:$V$31</c:f>
              <c:numCache>
                <c:formatCode>0.0</c:formatCode>
                <c:ptCount val="25"/>
                <c:pt idx="0">
                  <c:v>0.16388461856885592</c:v>
                </c:pt>
                <c:pt idx="1">
                  <c:v>0.20463102946612652</c:v>
                </c:pt>
                <c:pt idx="2">
                  <c:v>0.24881932348082686</c:v>
                </c:pt>
                <c:pt idx="3">
                  <c:v>0.29690484014870766</c:v>
                </c:pt>
                <c:pt idx="4">
                  <c:v>0.34942694234284999</c:v>
                </c:pt>
                <c:pt idx="5">
                  <c:v>0.40702933452548701</c:v>
                </c:pt>
                <c:pt idx="6">
                  <c:v>0.47048657659222276</c:v>
                </c:pt>
                <c:pt idx="7">
                  <c:v>0.54073911539365505</c:v>
                </c:pt>
                <c:pt idx="8">
                  <c:v>0.61894020692607976</c:v>
                </c:pt>
                <c:pt idx="9">
                  <c:v>0.70651972023393106</c:v>
                </c:pt>
                <c:pt idx="10">
                  <c:v>0.80527236103470157</c:v>
                </c:pt>
                <c:pt idx="11">
                  <c:v>0.91748196187693676</c:v>
                </c:pt>
                <c:pt idx="12">
                  <c:v>1.0461002982295329</c:v>
                </c:pt>
                <c:pt idx="13">
                  <c:v>1.1950105391368355</c:v>
                </c:pt>
                <c:pt idx="14">
                  <c:v>1.3694260690555424</c:v>
                </c:pt>
                <c:pt idx="15">
                  <c:v>1.5765134337908173</c:v>
                </c:pt>
                <c:pt idx="16">
                  <c:v>1.8264015371272415</c:v>
                </c:pt>
                <c:pt idx="17">
                  <c:v>2.1338886950738178</c:v>
                </c:pt>
                <c:pt idx="18">
                  <c:v>2.521483879949721</c:v>
                </c:pt>
                <c:pt idx="19">
                  <c:v>3.025180924854483</c:v>
                </c:pt>
                <c:pt idx="20">
                  <c:v>3.7063356645658714</c:v>
                </c:pt>
                <c:pt idx="21">
                  <c:v>4.6787805577000654</c:v>
                </c:pt>
                <c:pt idx="22">
                  <c:v>6.1801862552563938</c:v>
                </c:pt>
                <c:pt idx="23">
                  <c:v>8.803378109781967</c:v>
                </c:pt>
                <c:pt idx="24">
                  <c:v>14.555353406241389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D0-4ED6-B010-AA2E4B7D0F10}"/>
            </c:ext>
          </c:extLst>
        </c:ser>
        <c:ser>
          <c:idx val="0"/>
          <c:order val="5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'(2) Sensitivity Price Ratio'!$E$17</c:f>
              <c:numCache>
                <c:formatCode>0.00</c:formatCode>
                <c:ptCount val="1"/>
                <c:pt idx="0">
                  <c:v>2.33</c:v>
                </c:pt>
              </c:numCache>
            </c:numRef>
          </c:xVal>
          <c:yVal>
            <c:numRef>
              <c:f>'(2) Sensitivity Price Ratio'!$E$40</c:f>
              <c:numCache>
                <c:formatCode>0.0</c:formatCode>
                <c:ptCount val="1"/>
                <c:pt idx="0">
                  <c:v>4.2112736327722953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D0-4ED6-B010-AA2E4B7D0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1199"/>
        <c:axId val="532614063"/>
      </c:scatterChart>
      <c:valAx>
        <c:axId val="777491199"/>
        <c:scaling>
          <c:orientation val="minMax"/>
          <c:max val="3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e-CH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Electricity-to-gas price ratio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de-CH"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CH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32614063"/>
        <c:crosses val="autoZero"/>
        <c:crossBetween val="midCat"/>
        <c:majorUnit val="0.5"/>
      </c:valAx>
      <c:valAx>
        <c:axId val="53261406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e-CH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Payback period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CH"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CH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777491199"/>
        <c:crosses val="autoZero"/>
        <c:crossBetween val="midCat"/>
        <c:majorUnit val="1"/>
        <c:minorUnit val="0.5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4738189157047963"/>
          <c:y val="0.26847948717948716"/>
          <c:w val="0.20655546979952358"/>
          <c:h val="0.46304059829059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CH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CH" sz="10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05612414244608"/>
          <c:y val="5.9700854700854698E-2"/>
          <c:w val="0.5364089456701846"/>
          <c:h val="0.70034658119658122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'(2) Sensitivity Price Ratio'!$S$6</c:f>
              <c:strCache>
                <c:ptCount val="1"/>
                <c:pt idx="0">
                  <c:v>90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Ratio'!$S$7:$S$26</c:f>
              <c:numCache>
                <c:formatCode>0.0</c:formatCode>
                <c:ptCount val="20"/>
                <c:pt idx="0">
                  <c:v>0.25785087791296535</c:v>
                </c:pt>
                <c:pt idx="1">
                  <c:v>0.32592354515419569</c:v>
                </c:pt>
                <c:pt idx="2">
                  <c:v>0.40166638950052197</c:v>
                </c:pt>
                <c:pt idx="3">
                  <c:v>0.48645317732105031</c:v>
                </c:pt>
                <c:pt idx="4">
                  <c:v>0.58200656892380564</c:v>
                </c:pt>
                <c:pt idx="5">
                  <c:v>0.69051638801073167</c:v>
                </c:pt>
                <c:pt idx="6">
                  <c:v>0.81480949977341788</c:v>
                </c:pt>
                <c:pt idx="7">
                  <c:v>0.95859963187480701</c:v>
                </c:pt>
                <c:pt idx="8">
                  <c:v>1.1268647640293534</c:v>
                </c:pt>
                <c:pt idx="9">
                  <c:v>1.3264351544176154</c:v>
                </c:pt>
                <c:pt idx="10">
                  <c:v>1.5669432300056618</c:v>
                </c:pt>
                <c:pt idx="11">
                  <c:v>1.8624248332265543</c:v>
                </c:pt>
                <c:pt idx="12">
                  <c:v>2.234160149958869</c:v>
                </c:pt>
                <c:pt idx="13">
                  <c:v>2.716039921897571</c:v>
                </c:pt>
                <c:pt idx="14">
                  <c:v>3.3655312241258715</c:v>
                </c:pt>
                <c:pt idx="15">
                  <c:v>4.2884948687285265</c:v>
                </c:pt>
                <c:pt idx="16">
                  <c:v>5.7037110809522389</c:v>
                </c:pt>
                <c:pt idx="17">
                  <c:v>8.1481905321182193</c:v>
                </c:pt>
                <c:pt idx="18">
                  <c:v>13.386425125979798</c:v>
                </c:pt>
                <c:pt idx="19">
                  <c:v>32.594035984980209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77A-445E-A7A0-713544D6F39E}"/>
            </c:ext>
          </c:extLst>
        </c:ser>
        <c:ser>
          <c:idx val="4"/>
          <c:order val="1"/>
          <c:tx>
            <c:strRef>
              <c:f>'(2) Sensitivity Price Ratio'!$R$6</c:f>
              <c:strCache>
                <c:ptCount val="1"/>
                <c:pt idx="0">
                  <c:v>80</c:v>
                </c:pt>
              </c:strCache>
            </c:strRef>
          </c:tx>
          <c:spPr>
            <a:ln w="19050" cap="rnd">
              <a:solidFill>
                <a:schemeClr val="dk1">
                  <a:tint val="3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Ratio'!$R$7:$R$28</c:f>
              <c:numCache>
                <c:formatCode>0.0</c:formatCode>
                <c:ptCount val="22"/>
                <c:pt idx="0">
                  <c:v>0.25221824591302561</c:v>
                </c:pt>
                <c:pt idx="1">
                  <c:v>0.3169759102296052</c:v>
                </c:pt>
                <c:pt idx="2">
                  <c:v>0.38816290697055794</c:v>
                </c:pt>
                <c:pt idx="3">
                  <c:v>0.46678673455234826</c:v>
                </c:pt>
                <c:pt idx="4">
                  <c:v>0.55407699759699558</c:v>
                </c:pt>
                <c:pt idx="5">
                  <c:v>0.65155018191171998</c:v>
                </c:pt>
                <c:pt idx="6">
                  <c:v>0.7610985027579299</c:v>
                </c:pt>
                <c:pt idx="7">
                  <c:v>0.88511395346198674</c:v>
                </c:pt>
                <c:pt idx="8">
                  <c:v>1.026664974804218</c:v>
                </c:pt>
                <c:pt idx="9">
                  <c:v>1.1897537680862182</c:v>
                </c:pt>
                <c:pt idx="10">
                  <c:v>1.3797007345096755</c:v>
                </c:pt>
                <c:pt idx="11">
                  <c:v>1.6037358908942283</c:v>
                </c:pt>
                <c:pt idx="12">
                  <c:v>1.8719400822119101</c:v>
                </c:pt>
                <c:pt idx="13">
                  <c:v>2.1988037576440913</c:v>
                </c:pt>
                <c:pt idx="14">
                  <c:v>2.6059340946467455</c:v>
                </c:pt>
                <c:pt idx="15">
                  <c:v>3.1270356020726195</c:v>
                </c:pt>
                <c:pt idx="16">
                  <c:v>3.8177542418611554</c:v>
                </c:pt>
                <c:pt idx="17">
                  <c:v>4.7770028161844245</c:v>
                </c:pt>
                <c:pt idx="18">
                  <c:v>6.1991595706235634</c:v>
                </c:pt>
                <c:pt idx="19">
                  <c:v>8.5258683782449438</c:v>
                </c:pt>
                <c:pt idx="20">
                  <c:v>13.022564864414141</c:v>
                </c:pt>
                <c:pt idx="21">
                  <c:v>25.37756717590646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7A-445E-A7A0-713544D6F39E}"/>
            </c:ext>
          </c:extLst>
        </c:ser>
        <c:ser>
          <c:idx val="3"/>
          <c:order val="2"/>
          <c:tx>
            <c:strRef>
              <c:f>'(2) Sensitivity Price Ratio'!$Q$6</c:f>
              <c:strCache>
                <c:ptCount val="1"/>
                <c:pt idx="0">
                  <c:v>70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Ratio'!$Q$7:$Q$31</c:f>
              <c:numCache>
                <c:formatCode>0.0</c:formatCode>
                <c:ptCount val="25"/>
                <c:pt idx="0">
                  <c:v>0.24663532256857898</c:v>
                </c:pt>
                <c:pt idx="1">
                  <c:v>0.3082079222877368</c:v>
                </c:pt>
                <c:pt idx="2">
                  <c:v>0.37509560591934987</c:v>
                </c:pt>
                <c:pt idx="3">
                  <c:v>0.44801763229305686</c:v>
                </c:pt>
                <c:pt idx="4">
                  <c:v>0.52782916816046843</c:v>
                </c:pt>
                <c:pt idx="5">
                  <c:v>0.61555498046951751</c:v>
                </c:pt>
                <c:pt idx="6">
                  <c:v>0.71243367449962081</c:v>
                </c:pt>
                <c:pt idx="7">
                  <c:v>0.81997654087763683</c:v>
                </c:pt>
                <c:pt idx="8">
                  <c:v>0.9400469676830796</c:v>
                </c:pt>
                <c:pt idx="9">
                  <c:v>1.0749693208271132</c:v>
                </c:pt>
                <c:pt idx="10">
                  <c:v>1.2276808913515698</c:v>
                </c:pt>
                <c:pt idx="11">
                  <c:v>1.4019481862630538</c:v>
                </c:pt>
                <c:pt idx="12">
                  <c:v>1.602681764786503</c:v>
                </c:pt>
                <c:pt idx="13">
                  <c:v>1.8364063065136771</c:v>
                </c:pt>
                <c:pt idx="14">
                  <c:v>2.1119832006303243</c:v>
                </c:pt>
                <c:pt idx="15">
                  <c:v>2.4417594832343266</c:v>
                </c:pt>
                <c:pt idx="16">
                  <c:v>2.8434686146627235</c:v>
                </c:pt>
                <c:pt idx="17">
                  <c:v>3.3435273467486692</c:v>
                </c:pt>
                <c:pt idx="18">
                  <c:v>3.9830918581797663</c:v>
                </c:pt>
                <c:pt idx="19">
                  <c:v>4.8300041135045779</c:v>
                </c:pt>
                <c:pt idx="20">
                  <c:v>6.0046051405283203</c:v>
                </c:pt>
                <c:pt idx="21">
                  <c:v>7.7426985889966851</c:v>
                </c:pt>
                <c:pt idx="22">
                  <c:v>10.577725680083024</c:v>
                </c:pt>
                <c:pt idx="23">
                  <c:v>16.026881038768419</c:v>
                </c:pt>
                <c:pt idx="24">
                  <c:v>30.798769641572079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7A-445E-A7A0-713544D6F39E}"/>
            </c:ext>
          </c:extLst>
        </c:ser>
        <c:ser>
          <c:idx val="2"/>
          <c:order val="3"/>
          <c:tx>
            <c:strRef>
              <c:f>'(2) Sensitivity Price Ratio'!$P$6</c:f>
              <c:strCache>
                <c:ptCount val="1"/>
                <c:pt idx="0">
                  <c:v>60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Ratio'!$P$7:$P$31</c:f>
              <c:numCache>
                <c:formatCode>0.0</c:formatCode>
                <c:ptCount val="25"/>
                <c:pt idx="0">
                  <c:v>0.24107717248320681</c:v>
                </c:pt>
                <c:pt idx="1">
                  <c:v>0.29957673025248738</c:v>
                </c:pt>
                <c:pt idx="2">
                  <c:v>0.36238882114262827</c:v>
                </c:pt>
                <c:pt idx="3">
                  <c:v>0.43000856910324697</c:v>
                </c:pt>
                <c:pt idx="4">
                  <c:v>0.50300990803691592</c:v>
                </c:pt>
                <c:pt idx="5">
                  <c:v>0.58206191206922064</c:v>
                </c:pt>
                <c:pt idx="6">
                  <c:v>0.66794936194203758</c:v>
                </c:pt>
                <c:pt idx="7">
                  <c:v>0.76159888746829418</c:v>
                </c:pt>
                <c:pt idx="8">
                  <c:v>0.86411253329815607</c:v>
                </c:pt>
                <c:pt idx="9">
                  <c:v>0.9768113293739159</c:v>
                </c:pt>
                <c:pt idx="10">
                  <c:v>1.1012925269592706</c:v>
                </c:pt>
                <c:pt idx="11">
                  <c:v>1.2395057765203144</c:v>
                </c:pt>
                <c:pt idx="12">
                  <c:v>1.3938559878433665</c:v>
                </c:pt>
                <c:pt idx="13">
                  <c:v>1.5673444517703454</c:v>
                </c:pt>
                <c:pt idx="14">
                  <c:v>1.7637659255308789</c:v>
                </c:pt>
                <c:pt idx="15">
                  <c:v>1.9879894059872358</c:v>
                </c:pt>
                <c:pt idx="16">
                  <c:v>2.2463672072762968</c:v>
                </c:pt>
                <c:pt idx="17">
                  <c:v>2.5473463848271711</c:v>
                </c:pt>
                <c:pt idx="18">
                  <c:v>2.902409767382105</c:v>
                </c:pt>
                <c:pt idx="19">
                  <c:v>3.3275743612028461</c:v>
                </c:pt>
                <c:pt idx="20">
                  <c:v>3.8458744644892988</c:v>
                </c:pt>
                <c:pt idx="21">
                  <c:v>4.4916773337576519</c:v>
                </c:pt>
                <c:pt idx="22">
                  <c:v>5.3186305361679356</c:v>
                </c:pt>
                <c:pt idx="23">
                  <c:v>6.415388086202868</c:v>
                </c:pt>
                <c:pt idx="24">
                  <c:v>7.9397296481987301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7A-445E-A7A0-713544D6F39E}"/>
            </c:ext>
          </c:extLst>
        </c:ser>
        <c:ser>
          <c:idx val="1"/>
          <c:order val="4"/>
          <c:tx>
            <c:strRef>
              <c:f>'(2) Sensitivity Price Ratio'!$O$6</c:f>
              <c:strCache>
                <c:ptCount val="1"/>
                <c:pt idx="0">
                  <c:v>50</c:v>
                </c:pt>
              </c:strCache>
            </c:strRef>
          </c:tx>
          <c:spPr>
            <a:ln w="190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'(2) Sensitivity Price Ratio'!$G$7:$G$31</c:f>
              <c:numCache>
                <c:formatCode>0.0</c:formatCode>
                <c:ptCount val="25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</c:numCache>
            </c:numRef>
          </c:xVal>
          <c:yVal>
            <c:numRef>
              <c:f>'(2) Sensitivity Price Ratio'!$O$7:$O$31</c:f>
              <c:numCache>
                <c:formatCode>0.0</c:formatCode>
                <c:ptCount val="25"/>
                <c:pt idx="0">
                  <c:v>0.23551104781446017</c:v>
                </c:pt>
                <c:pt idx="1">
                  <c:v>0.29102939978563813</c:v>
                </c:pt>
                <c:pt idx="2">
                  <c:v>0.34995588649605658</c:v>
                </c:pt>
                <c:pt idx="3">
                  <c:v>0.41261427093411579</c:v>
                </c:pt>
                <c:pt idx="4">
                  <c:v>0.47937066585939953</c:v>
                </c:pt>
                <c:pt idx="5">
                  <c:v>0.55064069234021251</c:v>
                </c:pt>
                <c:pt idx="6">
                  <c:v>0.62689814113817754</c:v>
                </c:pt>
                <c:pt idx="7">
                  <c:v>0.70868551837447258</c:v>
                </c:pt>
                <c:pt idx="8">
                  <c:v>0.79662697171620311</c:v>
                </c:pt>
                <c:pt idx="9">
                  <c:v>0.89144424851773751</c:v>
                </c:pt>
                <c:pt idx="10">
                  <c:v>0.99397654937378432</c:v>
                </c:pt>
                <c:pt idx="11">
                  <c:v>1.1052054334876253</c:v>
                </c:pt>
                <c:pt idx="12">
                  <c:v>1.2262863419685874</c:v>
                </c:pt>
                <c:pt idx="13">
                  <c:v>1.3585888857552262</c:v>
                </c:pt>
                <c:pt idx="14">
                  <c:v>1.5037488793432752</c:v>
                </c:pt>
                <c:pt idx="15">
                  <c:v>1.6637363195540626</c:v>
                </c:pt>
                <c:pt idx="16">
                  <c:v>1.8409453166554246</c:v>
                </c:pt>
                <c:pt idx="17">
                  <c:v>2.0383147188648727</c:v>
                </c:pt>
                <c:pt idx="18">
                  <c:v>2.2594923889150662</c:v>
                </c:pt>
                <c:pt idx="19">
                  <c:v>2.5090627454101391</c:v>
                </c:pt>
                <c:pt idx="20">
                  <c:v>2.7928679432143451</c:v>
                </c:pt>
                <c:pt idx="21">
                  <c:v>3.118470960755269</c:v>
                </c:pt>
                <c:pt idx="22">
                  <c:v>3.4958395573538903</c:v>
                </c:pt>
                <c:pt idx="23">
                  <c:v>3.9383846155169602</c:v>
                </c:pt>
                <c:pt idx="24">
                  <c:v>4.4645873405126713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7A-445E-A7A0-713544D6F39E}"/>
            </c:ext>
          </c:extLst>
        </c:ser>
        <c:ser>
          <c:idx val="0"/>
          <c:order val="5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7A-445E-A7A0-713544D6F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de-CH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'(2) Sensitivity Price Ratio'!$E$17</c:f>
              <c:numCache>
                <c:formatCode>0.00</c:formatCode>
                <c:ptCount val="1"/>
                <c:pt idx="0">
                  <c:v>2.33</c:v>
                </c:pt>
              </c:numCache>
            </c:numRef>
          </c:xVal>
          <c:yVal>
            <c:numRef>
              <c:f>'(2) Sensitivity Price Ratio'!$E$40</c:f>
              <c:numCache>
                <c:formatCode>0.0</c:formatCode>
                <c:ptCount val="1"/>
                <c:pt idx="0">
                  <c:v>4.2112736327722953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777A-445E-A7A0-713544D6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1199"/>
        <c:axId val="532614063"/>
      </c:scatterChart>
      <c:valAx>
        <c:axId val="777491199"/>
        <c:scaling>
          <c:orientation val="minMax"/>
          <c:max val="3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e-CH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Electricity-to-gas price ratio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de-CH"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CH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32614063"/>
        <c:crosses val="autoZero"/>
        <c:crossBetween val="midCat"/>
        <c:majorUnit val="0.5"/>
      </c:valAx>
      <c:valAx>
        <c:axId val="53261406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e-CH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Payback period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de-CH"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CH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777491199"/>
        <c:crosses val="autoZero"/>
        <c:crossBetween val="midCat"/>
        <c:majorUnit val="1"/>
        <c:minorUnit val="0.5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6277412486897767"/>
          <c:y val="0.26847948717948716"/>
          <c:w val="0.20342186981327376"/>
          <c:h val="0.46304059829059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CH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de-CH" sz="10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12</xdr:col>
      <xdr:colOff>694113</xdr:colOff>
      <xdr:row>35</xdr:row>
      <xdr:rowOff>37275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324DB4-323D-A9F0-E619-AE0B128BF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9695238" cy="6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231928</xdr:colOff>
      <xdr:row>26</xdr:row>
      <xdr:rowOff>55851</xdr:rowOff>
    </xdr:from>
    <xdr:to>
      <xdr:col>39</xdr:col>
      <xdr:colOff>161392</xdr:colOff>
      <xdr:row>49</xdr:row>
      <xdr:rowOff>130306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A2AD8D-F799-48AD-9B48-79523899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122462</xdr:colOff>
      <xdr:row>2</xdr:row>
      <xdr:rowOff>190498</xdr:rowOff>
    </xdr:from>
    <xdr:ext cx="6966859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1C90434-E56C-43DF-A155-8C40DA058F6E}"/>
            </a:ext>
          </a:extLst>
        </xdr:cNvPr>
        <xdr:cNvSpPr txBox="1"/>
      </xdr:nvSpPr>
      <xdr:spPr>
        <a:xfrm>
          <a:off x="10559141" y="380998"/>
          <a:ext cx="6966859" cy="264560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CH" sz="1100"/>
            <a:t>Copy </a:t>
          </a:r>
          <a:r>
            <a:rPr lang="de-CH" sz="1100" baseline="0"/>
            <a:t> and paste the</a:t>
          </a:r>
          <a:r>
            <a:rPr lang="de-CH" sz="1100"/>
            <a:t> lines</a:t>
          </a:r>
          <a:r>
            <a:rPr lang="de-CH" sz="1100" baseline="0"/>
            <a:t> with values to the sensitivity table into the green lines</a:t>
          </a:r>
          <a:endParaRPr lang="de-CH" sz="1100"/>
        </a:p>
      </xdr:txBody>
    </xdr:sp>
    <xdr:clientData/>
  </xdr:oneCellAnchor>
  <xdr:twoCellAnchor>
    <xdr:from>
      <xdr:col>1</xdr:col>
      <xdr:colOff>114300</xdr:colOff>
      <xdr:row>44</xdr:row>
      <xdr:rowOff>95250</xdr:rowOff>
    </xdr:from>
    <xdr:to>
      <xdr:col>4</xdr:col>
      <xdr:colOff>251768</xdr:colOff>
      <xdr:row>51</xdr:row>
      <xdr:rowOff>164203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1C57CA1A-CF86-478B-A599-306DD167C94E}"/>
            </a:ext>
          </a:extLst>
        </xdr:cNvPr>
        <xdr:cNvGrpSpPr/>
      </xdr:nvGrpSpPr>
      <xdr:grpSpPr>
        <a:xfrm>
          <a:off x="2695575" y="8582025"/>
          <a:ext cx="2585393" cy="1402453"/>
          <a:chOff x="2868706" y="8568115"/>
          <a:chExt cx="2830230" cy="1532810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46A2BBA1-06D2-8F44-0DD9-C47E2019E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868706" y="9016789"/>
            <a:ext cx="2612424" cy="477790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BEBADFE1-01D3-0067-43E3-5B74D602DB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889807" y="8568115"/>
            <a:ext cx="2479091" cy="487315"/>
          </a:xfrm>
          <a:prstGeom prst="rect">
            <a:avLst/>
          </a:prstGeom>
        </xdr:spPr>
      </xdr:pic>
      <xdr:pic>
        <xdr:nvPicPr>
          <xdr:cNvPr id="10" name="Grafik 9">
            <a:extLst>
              <a:ext uri="{FF2B5EF4-FFF2-40B4-BE49-F238E27FC236}">
                <a16:creationId xmlns:a16="http://schemas.microsoft.com/office/drawing/2014/main" id="{34EC4635-61F4-B080-332D-CF1AE9DAC9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876988" y="9424735"/>
            <a:ext cx="2821948" cy="67619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0.40786</cdr:x>
      <cdr:y>0.05113</cdr:y>
    </cdr:from>
    <cdr:to>
      <cdr:x>0.98946</cdr:x>
      <cdr:y>0.98784</cdr:y>
    </cdr:to>
    <cdr:pic>
      <cdr:nvPicPr>
        <cdr:cNvPr id="5" name="Grafik 4">
          <a:extLst xmlns:a="http://schemas.openxmlformats.org/drawingml/2006/main">
            <a:ext uri="{FF2B5EF4-FFF2-40B4-BE49-F238E27FC236}">
              <a16:creationId xmlns:a16="http://schemas.microsoft.com/office/drawing/2014/main" id="{19041110-076A-46A2-A27A-0084346B54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836279" y="228208"/>
          <a:ext cx="6896436" cy="418080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0.65336</cdr:x>
      <cdr:y>0.70153</cdr:y>
    </cdr:from>
    <cdr:to>
      <cdr:x>0.72061</cdr:x>
      <cdr:y>0.79493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0593D374-6B4E-4BEC-ABC9-ACF023B62C75}"/>
            </a:ext>
          </a:extLst>
        </cdr:cNvPr>
        <cdr:cNvSpPr txBox="1"/>
      </cdr:nvSpPr>
      <cdr:spPr>
        <a:xfrm xmlns:a="http://schemas.openxmlformats.org/drawingml/2006/main">
          <a:off x="7730506" y="3029972"/>
          <a:ext cx="795618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de-CH" sz="2000">
              <a:latin typeface="Arial" panose="020B0604020202020204" pitchFamily="34" charset="0"/>
              <a:cs typeface="Arial" panose="020B0604020202020204" pitchFamily="34" charset="0"/>
            </a:rPr>
            <a:t>PP</a:t>
          </a:r>
          <a:r>
            <a:rPr lang="de-CH" sz="2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2000" baseline="0">
              <a:latin typeface="Arial" panose="020B0604020202020204" pitchFamily="34" charset="0"/>
              <a:cs typeface="Arial" panose="020B0604020202020204" pitchFamily="34" charset="0"/>
              <a:sym typeface="Wingdings" panose="05000000000000000000" pitchFamily="2" charset="2"/>
            </a:rPr>
            <a:t>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0.65305</cdr:x>
      <cdr:y>0.11814</cdr:y>
    </cdr:from>
    <cdr:to>
      <cdr:x>0.7203</cdr:x>
      <cdr:y>0.21154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67362BE0-D7E2-4472-8BC1-C94645AE49CA}"/>
            </a:ext>
          </a:extLst>
        </cdr:cNvPr>
        <cdr:cNvSpPr txBox="1"/>
      </cdr:nvSpPr>
      <cdr:spPr>
        <a:xfrm xmlns:a="http://schemas.openxmlformats.org/drawingml/2006/main">
          <a:off x="7726828" y="510240"/>
          <a:ext cx="795618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CH" sz="2000">
              <a:latin typeface="Arial" panose="020B0604020202020204" pitchFamily="34" charset="0"/>
              <a:cs typeface="Arial" panose="020B0604020202020204" pitchFamily="34" charset="0"/>
            </a:rPr>
            <a:t>PP </a:t>
          </a:r>
          <a:r>
            <a:rPr lang="de-CH" sz="2000">
              <a:latin typeface="Arial" panose="020B0604020202020204" pitchFamily="34" charset="0"/>
              <a:cs typeface="Arial" panose="020B0604020202020204" pitchFamily="34" charset="0"/>
              <a:sym typeface="Wingdings" panose="05000000000000000000" pitchFamily="2" charset="2"/>
            </a:rPr>
            <a:t>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77466</xdr:colOff>
      <xdr:row>43</xdr:row>
      <xdr:rowOff>37029</xdr:rowOff>
    </xdr:from>
    <xdr:to>
      <xdr:col>5</xdr:col>
      <xdr:colOff>91109</xdr:colOff>
      <xdr:row>50</xdr:row>
      <xdr:rowOff>105982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238BAF4B-7887-FBAC-06E9-4B8DDBD8DAFD}"/>
            </a:ext>
          </a:extLst>
        </xdr:cNvPr>
        <xdr:cNvGrpSpPr/>
      </xdr:nvGrpSpPr>
      <xdr:grpSpPr>
        <a:xfrm>
          <a:off x="2934966" y="8284558"/>
          <a:ext cx="2579790" cy="1402453"/>
          <a:chOff x="2868706" y="8568115"/>
          <a:chExt cx="2830230" cy="1532810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D360AC4A-702D-4199-ABFB-0DB0186B48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868706" y="9016789"/>
            <a:ext cx="2612424" cy="477790"/>
          </a:xfrm>
          <a:prstGeom prst="rect">
            <a:avLst/>
          </a:prstGeom>
        </xdr:spPr>
      </xdr:pic>
      <xdr:pic>
        <xdr:nvPicPr>
          <xdr:cNvPr id="3" name="Grafik 2">
            <a:extLst>
              <a:ext uri="{FF2B5EF4-FFF2-40B4-BE49-F238E27FC236}">
                <a16:creationId xmlns:a16="http://schemas.microsoft.com/office/drawing/2014/main" id="{3BB55A51-F893-4044-A225-B2F996C214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889807" y="8568115"/>
            <a:ext cx="2479091" cy="487315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98DB5A87-3A95-469F-896B-12464A340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876988" y="9424735"/>
            <a:ext cx="2821948" cy="67619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564391</xdr:colOff>
      <xdr:row>31</xdr:row>
      <xdr:rowOff>50397</xdr:rowOff>
    </xdr:from>
    <xdr:to>
      <xdr:col>14</xdr:col>
      <xdr:colOff>28911</xdr:colOff>
      <xdr:row>43</xdr:row>
      <xdr:rowOff>104397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C284501-71A3-4D6B-A5F6-C49E962469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257533</xdr:colOff>
      <xdr:row>31</xdr:row>
      <xdr:rowOff>50397</xdr:rowOff>
    </xdr:from>
    <xdr:to>
      <xdr:col>27</xdr:col>
      <xdr:colOff>573919</xdr:colOff>
      <xdr:row>43</xdr:row>
      <xdr:rowOff>104397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FE292399-5200-4BF2-9F57-D1C05806E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332020</xdr:colOff>
      <xdr:row>31</xdr:row>
      <xdr:rowOff>50397</xdr:rowOff>
    </xdr:from>
    <xdr:to>
      <xdr:col>22</xdr:col>
      <xdr:colOff>265091</xdr:colOff>
      <xdr:row>43</xdr:row>
      <xdr:rowOff>104397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DFE36ACE-0D50-4F4C-B4E3-B5E74135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0.74468</cdr:x>
      <cdr:y>0.0607</cdr:y>
    </cdr:from>
    <cdr:to>
      <cdr:x>0.98278</cdr:x>
      <cdr:y>0.31055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D2AE2F98-0E90-40B1-B657-B272B7124653}"/>
            </a:ext>
          </a:extLst>
        </cdr:cNvPr>
        <cdr:cNvSpPr txBox="1"/>
      </cdr:nvSpPr>
      <cdr:spPr>
        <a:xfrm xmlns:a="http://schemas.openxmlformats.org/drawingml/2006/main">
          <a:off x="2287652" y="142046"/>
          <a:ext cx="731468" cy="584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Electricity</a:t>
          </a:r>
        </a:p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price</a:t>
          </a:r>
        </a:p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(EUR/kW</a:t>
          </a:r>
          <a:r>
            <a:rPr lang="de-CH" sz="1000" b="1" baseline="-25000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0.72895</cdr:x>
      <cdr:y>0.05186</cdr:y>
    </cdr:from>
    <cdr:to>
      <cdr:x>1</cdr:x>
      <cdr:y>0.28809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BA6D781-8B42-4B2C-ABC8-9716F2DCB4E9}"/>
            </a:ext>
          </a:extLst>
        </cdr:cNvPr>
        <cdr:cNvSpPr txBox="1"/>
      </cdr:nvSpPr>
      <cdr:spPr>
        <a:xfrm xmlns:a="http://schemas.openxmlformats.org/drawingml/2006/main">
          <a:off x="2231810" y="121343"/>
          <a:ext cx="829847" cy="552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Cost factor</a:t>
          </a:r>
        </a:p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planning &amp;</a:t>
          </a:r>
        </a:p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integration (-)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0.72901</cdr:x>
      <cdr:y>0.08969</cdr:y>
    </cdr:from>
    <cdr:to>
      <cdr:x>1</cdr:x>
      <cdr:y>0.25575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7A9C14CF-1C7C-4AE2-B6FE-802C0B11C7A6}"/>
            </a:ext>
          </a:extLst>
        </cdr:cNvPr>
        <cdr:cNvSpPr txBox="1"/>
      </cdr:nvSpPr>
      <cdr:spPr>
        <a:xfrm xmlns:a="http://schemas.openxmlformats.org/drawingml/2006/main">
          <a:off x="2229077" y="209884"/>
          <a:ext cx="828608" cy="388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Temperature</a:t>
          </a:r>
          <a:endParaRPr lang="de-CH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lift</a:t>
          </a:r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(K)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.ch\dfs\03_Projekte\273_Absolicon\03_Messungen_Simulationen\COP_calculation_coolprop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-subcritical"/>
      <sheetName val="P-h plot subcritical"/>
      <sheetName val="COP-transcritical"/>
      <sheetName val="P-h plot transcritical"/>
      <sheetName val="refrigerant"/>
      <sheetName val="plot-subcritical"/>
      <sheetName val="plot-transcritical"/>
      <sheetName val="Current HTHP on the Market"/>
      <sheetName val="COP_calculation_coolprop_v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weet-decarb.ch/decarbonization-too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fu.admin.ch/bafu/de/home/themen/klima/fragen-antworten.html" TargetMode="External"/><Relationship Id="rId2" Type="http://schemas.openxmlformats.org/officeDocument/2006/relationships/hyperlink" Target="https://www.enerprice.ch/charts/erdgaspreise/" TargetMode="External"/><Relationship Id="rId1" Type="http://schemas.openxmlformats.org/officeDocument/2006/relationships/hyperlink" Target="https://www.enerprice.ch/charts/stromprei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afu.admin.ch/dam/bafu/de/dokumente/klima/fachinfo-daten/CO2_Emissionsfaktoren_THG_Inventar.pdf.download.pdf/Faktenblatt_CO2-Emissionsfaktoren_01-2022_D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fu.admin.ch/dam/bafu/de/dokumente/klima/fachinfo-daten/CO2_Emissionsfaktoren_THG_Inventar.pdf.download.pdf/Faktenblatt_CO2-Emissionsfaktoren_01-2022_DE.pdf" TargetMode="External"/><Relationship Id="rId1" Type="http://schemas.openxmlformats.org/officeDocument/2006/relationships/hyperlink" Target="https://www.bafu.admin.ch/bafu/de/home/themen/klima/fragen-antworten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1514-92E1-48BC-B6A4-16D927F57485}">
  <dimension ref="A38:B38"/>
  <sheetViews>
    <sheetView workbookViewId="0">
      <selection activeCell="D42" sqref="D42"/>
    </sheetView>
  </sheetViews>
  <sheetFormatPr baseColWidth="10" defaultRowHeight="15" x14ac:dyDescent="0.25"/>
  <sheetData>
    <row r="38" spans="1:2" x14ac:dyDescent="0.25">
      <c r="A38" t="s">
        <v>137</v>
      </c>
      <c r="B38" s="81" t="s">
        <v>138</v>
      </c>
    </row>
  </sheetData>
  <hyperlinks>
    <hyperlink ref="B38" r:id="rId1" xr:uid="{688E39C5-E607-45A3-B1F5-38A7B38825E7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8635-8CF9-4D33-BB0C-D59D26AFD69B}">
  <dimension ref="A1:AM71"/>
  <sheetViews>
    <sheetView zoomScaleNormal="100" workbookViewId="0">
      <selection activeCell="C7" sqref="C7"/>
    </sheetView>
  </sheetViews>
  <sheetFormatPr baseColWidth="10" defaultRowHeight="15" x14ac:dyDescent="0.25"/>
  <cols>
    <col min="1" max="1" width="38.7109375" style="7" customWidth="1"/>
    <col min="2" max="2" width="14.42578125" style="7" bestFit="1" customWidth="1"/>
    <col min="3" max="3" width="11.5703125" style="7" bestFit="1" customWidth="1"/>
    <col min="4" max="5" width="10.7109375" style="7" bestFit="1" customWidth="1"/>
    <col min="6" max="6" width="14" style="7" bestFit="1" customWidth="1"/>
    <col min="7" max="7" width="13" style="7" bestFit="1" customWidth="1"/>
    <col min="8" max="8" width="22.42578125" style="7" bestFit="1" customWidth="1"/>
    <col min="9" max="9" width="33.140625" style="7" customWidth="1"/>
    <col min="10" max="19" width="9.7109375" style="7" bestFit="1" customWidth="1"/>
    <col min="20" max="21" width="10.7109375" style="7" bestFit="1" customWidth="1"/>
    <col min="22" max="22" width="40.28515625" style="7" bestFit="1" customWidth="1"/>
    <col min="23" max="25" width="7" style="7" bestFit="1" customWidth="1"/>
    <col min="26" max="26" width="13.42578125" style="7" customWidth="1"/>
    <col min="27" max="27" width="3.7109375" style="7" bestFit="1" customWidth="1"/>
    <col min="28" max="28" width="6.85546875" style="7" bestFit="1" customWidth="1"/>
    <col min="29" max="29" width="5.5703125" style="7" bestFit="1" customWidth="1"/>
    <col min="30" max="30" width="6.85546875" style="7" bestFit="1" customWidth="1"/>
    <col min="31" max="39" width="9" style="7" bestFit="1" customWidth="1"/>
    <col min="40" max="40" width="9" style="7" customWidth="1"/>
    <col min="41" max="16384" width="11.42578125" style="7"/>
  </cols>
  <sheetData>
    <row r="1" spans="1:26" ht="24" thickBot="1" x14ac:dyDescent="0.4">
      <c r="A1" s="1" t="s">
        <v>126</v>
      </c>
      <c r="B1" s="2"/>
      <c r="C1" s="2"/>
      <c r="D1" s="2"/>
      <c r="E1" s="2"/>
      <c r="F1" s="2"/>
      <c r="G1" s="3" t="s">
        <v>131</v>
      </c>
    </row>
    <row r="2" spans="1:26" x14ac:dyDescent="0.25">
      <c r="A2" s="4"/>
      <c r="B2" s="4"/>
      <c r="C2" s="4"/>
    </row>
    <row r="3" spans="1:26" x14ac:dyDescent="0.25">
      <c r="A3" s="71"/>
      <c r="B3" s="71"/>
      <c r="C3" s="71"/>
      <c r="D3" s="5" t="s">
        <v>83</v>
      </c>
      <c r="E3" s="5" t="s">
        <v>85</v>
      </c>
      <c r="F3" s="5" t="s">
        <v>84</v>
      </c>
      <c r="G3" s="6" t="s">
        <v>86</v>
      </c>
    </row>
    <row r="4" spans="1:26" x14ac:dyDescent="0.25">
      <c r="A4" s="72" t="s">
        <v>5</v>
      </c>
      <c r="B4" s="72"/>
      <c r="C4" s="72"/>
      <c r="D4" s="8" t="s">
        <v>77</v>
      </c>
      <c r="E4" s="8" t="s">
        <v>78</v>
      </c>
      <c r="F4" s="8" t="s">
        <v>82</v>
      </c>
      <c r="G4" s="9"/>
      <c r="I4" s="4"/>
    </row>
    <row r="5" spans="1:26" ht="13.5" customHeight="1" x14ac:dyDescent="0.25">
      <c r="A5" s="72" t="s">
        <v>6</v>
      </c>
      <c r="B5" s="72" t="s">
        <v>7</v>
      </c>
      <c r="C5" s="72" t="s">
        <v>8</v>
      </c>
      <c r="D5" s="8" t="s">
        <v>80</v>
      </c>
      <c r="E5" s="8" t="s">
        <v>79</v>
      </c>
      <c r="F5" s="8" t="s">
        <v>81</v>
      </c>
      <c r="G5" s="9"/>
      <c r="I5" s="4"/>
    </row>
    <row r="6" spans="1:26" x14ac:dyDescent="0.25">
      <c r="A6" s="72" t="s">
        <v>9</v>
      </c>
      <c r="B6" s="72" t="s">
        <v>10</v>
      </c>
      <c r="C6" s="72" t="s">
        <v>3</v>
      </c>
      <c r="D6" s="10">
        <v>148</v>
      </c>
      <c r="E6" s="10">
        <v>120</v>
      </c>
      <c r="F6" s="10">
        <v>115</v>
      </c>
      <c r="G6" s="11">
        <v>120</v>
      </c>
      <c r="I6" s="4"/>
      <c r="K6" s="12">
        <f t="shared" ref="K6:U9" si="0">$G6*K$27</f>
        <v>90</v>
      </c>
      <c r="L6" s="12">
        <f t="shared" si="0"/>
        <v>96</v>
      </c>
      <c r="M6" s="12">
        <f t="shared" si="0"/>
        <v>102</v>
      </c>
      <c r="N6" s="12">
        <f t="shared" si="0"/>
        <v>108</v>
      </c>
      <c r="O6" s="12">
        <f t="shared" si="0"/>
        <v>114</v>
      </c>
      <c r="P6" s="13">
        <f t="shared" si="0"/>
        <v>120</v>
      </c>
      <c r="Q6" s="12">
        <f t="shared" si="0"/>
        <v>126</v>
      </c>
      <c r="R6" s="12">
        <f t="shared" si="0"/>
        <v>132</v>
      </c>
      <c r="S6" s="12">
        <f t="shared" si="0"/>
        <v>138</v>
      </c>
      <c r="T6" s="12">
        <f t="shared" si="0"/>
        <v>144</v>
      </c>
      <c r="U6" s="12">
        <f t="shared" si="0"/>
        <v>150</v>
      </c>
    </row>
    <row r="7" spans="1:26" x14ac:dyDescent="0.25">
      <c r="A7" s="72" t="s">
        <v>11</v>
      </c>
      <c r="B7" s="72" t="s">
        <v>12</v>
      </c>
      <c r="C7" s="72" t="s">
        <v>3</v>
      </c>
      <c r="D7" s="10">
        <v>50</v>
      </c>
      <c r="E7" s="10">
        <v>38</v>
      </c>
      <c r="F7" s="10">
        <v>50</v>
      </c>
      <c r="G7" s="11">
        <v>50</v>
      </c>
      <c r="I7" s="4"/>
      <c r="K7" s="12">
        <f t="shared" si="0"/>
        <v>37.5</v>
      </c>
      <c r="L7" s="12">
        <f t="shared" si="0"/>
        <v>40</v>
      </c>
      <c r="M7" s="12">
        <f t="shared" si="0"/>
        <v>42.5</v>
      </c>
      <c r="N7" s="12">
        <f t="shared" si="0"/>
        <v>45</v>
      </c>
      <c r="O7" s="12">
        <f t="shared" si="0"/>
        <v>47.5</v>
      </c>
      <c r="P7" s="13">
        <f t="shared" si="0"/>
        <v>50</v>
      </c>
      <c r="Q7" s="12">
        <f t="shared" si="0"/>
        <v>52.5</v>
      </c>
      <c r="R7" s="12">
        <f t="shared" si="0"/>
        <v>55.000000000000007</v>
      </c>
      <c r="S7" s="12">
        <f t="shared" si="0"/>
        <v>57.499999999999993</v>
      </c>
      <c r="T7" s="12">
        <f t="shared" si="0"/>
        <v>60</v>
      </c>
      <c r="U7" s="12">
        <f t="shared" si="0"/>
        <v>62.5</v>
      </c>
    </row>
    <row r="8" spans="1:26" x14ac:dyDescent="0.25">
      <c r="A8" s="72" t="s">
        <v>13</v>
      </c>
      <c r="B8" s="72" t="s">
        <v>14</v>
      </c>
      <c r="C8" s="72" t="s">
        <v>15</v>
      </c>
      <c r="D8" s="14">
        <f t="shared" ref="D8:F8" si="1">D6-D7</f>
        <v>98</v>
      </c>
      <c r="E8" s="14">
        <f t="shared" si="1"/>
        <v>82</v>
      </c>
      <c r="F8" s="14">
        <f t="shared" si="1"/>
        <v>65</v>
      </c>
      <c r="G8" s="14">
        <f>G6-G7</f>
        <v>70</v>
      </c>
      <c r="I8" s="112" t="s">
        <v>88</v>
      </c>
      <c r="K8" s="12">
        <f t="shared" si="0"/>
        <v>52.5</v>
      </c>
      <c r="L8" s="12">
        <f t="shared" si="0"/>
        <v>56</v>
      </c>
      <c r="M8" s="12">
        <f t="shared" si="0"/>
        <v>59.5</v>
      </c>
      <c r="N8" s="12">
        <f t="shared" si="0"/>
        <v>63</v>
      </c>
      <c r="O8" s="12">
        <f t="shared" si="0"/>
        <v>66.5</v>
      </c>
      <c r="P8" s="13">
        <f t="shared" si="0"/>
        <v>70</v>
      </c>
      <c r="Q8" s="12">
        <f t="shared" si="0"/>
        <v>73.5</v>
      </c>
      <c r="R8" s="12">
        <f t="shared" si="0"/>
        <v>77</v>
      </c>
      <c r="S8" s="12">
        <f t="shared" si="0"/>
        <v>80.5</v>
      </c>
      <c r="T8" s="12">
        <f t="shared" si="0"/>
        <v>84</v>
      </c>
      <c r="U8" s="12">
        <f t="shared" si="0"/>
        <v>87.5</v>
      </c>
    </row>
    <row r="9" spans="1:26" x14ac:dyDescent="0.25">
      <c r="A9" s="72" t="s">
        <v>16</v>
      </c>
      <c r="B9" s="72" t="s">
        <v>17</v>
      </c>
      <c r="C9" s="72" t="s">
        <v>18</v>
      </c>
      <c r="D9" s="10">
        <v>3150</v>
      </c>
      <c r="E9" s="10">
        <v>940</v>
      </c>
      <c r="F9" s="10">
        <v>550</v>
      </c>
      <c r="G9" s="11">
        <v>1000</v>
      </c>
      <c r="I9" s="112" t="s">
        <v>89</v>
      </c>
      <c r="K9" s="12">
        <f t="shared" si="0"/>
        <v>750</v>
      </c>
      <c r="L9" s="12">
        <f t="shared" si="0"/>
        <v>800</v>
      </c>
      <c r="M9" s="12">
        <f t="shared" si="0"/>
        <v>850</v>
      </c>
      <c r="N9" s="12">
        <f t="shared" si="0"/>
        <v>900</v>
      </c>
      <c r="O9" s="12">
        <f t="shared" si="0"/>
        <v>950</v>
      </c>
      <c r="P9" s="13">
        <f t="shared" si="0"/>
        <v>1000</v>
      </c>
      <c r="Q9" s="12">
        <f t="shared" si="0"/>
        <v>1050</v>
      </c>
      <c r="R9" s="12">
        <f t="shared" si="0"/>
        <v>1100</v>
      </c>
      <c r="S9" s="12">
        <f t="shared" si="0"/>
        <v>1150</v>
      </c>
      <c r="T9" s="12">
        <f t="shared" si="0"/>
        <v>1200</v>
      </c>
      <c r="U9" s="12">
        <f t="shared" si="0"/>
        <v>1250</v>
      </c>
    </row>
    <row r="10" spans="1:26" x14ac:dyDescent="0.25">
      <c r="A10" s="73" t="s">
        <v>19</v>
      </c>
      <c r="B10" s="73"/>
      <c r="C10" s="74"/>
      <c r="D10" s="8"/>
      <c r="E10" s="8"/>
      <c r="F10" s="8"/>
      <c r="G10" s="8"/>
      <c r="I10" s="4"/>
      <c r="K10" s="12"/>
      <c r="L10" s="12"/>
      <c r="M10" s="12"/>
      <c r="N10" s="12"/>
      <c r="O10" s="12"/>
      <c r="P10" s="13"/>
      <c r="Q10" s="12"/>
      <c r="R10" s="12"/>
      <c r="S10" s="12"/>
      <c r="T10" s="12"/>
      <c r="U10" s="12"/>
      <c r="Z10" s="82"/>
    </row>
    <row r="11" spans="1:26" x14ac:dyDescent="0.25">
      <c r="A11" s="72" t="s">
        <v>20</v>
      </c>
      <c r="B11" s="72" t="s">
        <v>21</v>
      </c>
      <c r="C11" s="75" t="s">
        <v>132</v>
      </c>
      <c r="D11" s="15">
        <v>0.13</v>
      </c>
      <c r="E11" s="16">
        <v>0.11</v>
      </c>
      <c r="F11" s="15">
        <v>0.17</v>
      </c>
      <c r="G11" s="15">
        <v>0.15</v>
      </c>
      <c r="H11" s="17" t="s">
        <v>107</v>
      </c>
      <c r="I11" s="112" t="s">
        <v>90</v>
      </c>
      <c r="K11" s="18">
        <f t="shared" ref="K11:U17" si="2">$G11*K$27</f>
        <v>0.11249999999999999</v>
      </c>
      <c r="L11" s="18">
        <f t="shared" si="2"/>
        <v>0.12</v>
      </c>
      <c r="M11" s="18">
        <f t="shared" si="2"/>
        <v>0.1275</v>
      </c>
      <c r="N11" s="18">
        <f t="shared" si="2"/>
        <v>0.13500000000000001</v>
      </c>
      <c r="O11" s="18">
        <f t="shared" si="2"/>
        <v>0.14249999999999999</v>
      </c>
      <c r="P11" s="19">
        <f t="shared" si="2"/>
        <v>0.15</v>
      </c>
      <c r="Q11" s="18">
        <f t="shared" si="2"/>
        <v>0.1575</v>
      </c>
      <c r="R11" s="18">
        <f t="shared" si="2"/>
        <v>0.16500000000000001</v>
      </c>
      <c r="S11" s="18">
        <f t="shared" si="2"/>
        <v>0.17249999999999999</v>
      </c>
      <c r="T11" s="18">
        <f t="shared" si="2"/>
        <v>0.18</v>
      </c>
      <c r="U11" s="18">
        <f t="shared" si="2"/>
        <v>0.1875</v>
      </c>
    </row>
    <row r="12" spans="1:26" x14ac:dyDescent="0.25">
      <c r="A12" s="72" t="s">
        <v>23</v>
      </c>
      <c r="B12" s="72" t="s">
        <v>24</v>
      </c>
      <c r="C12" s="75" t="s">
        <v>132</v>
      </c>
      <c r="D12" s="15">
        <v>0.18</v>
      </c>
      <c r="E12" s="15">
        <v>0.2</v>
      </c>
      <c r="F12" s="15">
        <v>0.25</v>
      </c>
      <c r="G12" s="15">
        <v>0.35</v>
      </c>
      <c r="H12" s="17" t="s">
        <v>106</v>
      </c>
      <c r="I12" s="112" t="s">
        <v>91</v>
      </c>
      <c r="K12" s="18">
        <f t="shared" si="2"/>
        <v>0.26249999999999996</v>
      </c>
      <c r="L12" s="18">
        <f t="shared" si="2"/>
        <v>0.27999999999999997</v>
      </c>
      <c r="M12" s="18">
        <f t="shared" si="2"/>
        <v>0.29749999999999999</v>
      </c>
      <c r="N12" s="18">
        <f t="shared" si="2"/>
        <v>0.315</v>
      </c>
      <c r="O12" s="18">
        <f t="shared" si="2"/>
        <v>0.33249999999999996</v>
      </c>
      <c r="P12" s="19">
        <f t="shared" si="2"/>
        <v>0.35</v>
      </c>
      <c r="Q12" s="18">
        <f t="shared" si="2"/>
        <v>0.36749999999999999</v>
      </c>
      <c r="R12" s="18">
        <f t="shared" si="2"/>
        <v>0.38500000000000001</v>
      </c>
      <c r="S12" s="18">
        <f t="shared" si="2"/>
        <v>0.40249999999999997</v>
      </c>
      <c r="T12" s="18">
        <f t="shared" si="2"/>
        <v>0.42</v>
      </c>
      <c r="U12" s="18">
        <f t="shared" si="2"/>
        <v>0.4375</v>
      </c>
    </row>
    <row r="13" spans="1:26" x14ac:dyDescent="0.25">
      <c r="A13" s="72" t="s">
        <v>109</v>
      </c>
      <c r="B13" s="72" t="s">
        <v>26</v>
      </c>
      <c r="C13" s="75" t="s">
        <v>133</v>
      </c>
      <c r="D13" s="16">
        <v>0</v>
      </c>
      <c r="E13" s="16">
        <v>0</v>
      </c>
      <c r="F13" s="16">
        <v>0</v>
      </c>
      <c r="G13" s="16">
        <v>92.5</v>
      </c>
      <c r="H13" s="20"/>
      <c r="I13" s="112" t="s">
        <v>92</v>
      </c>
      <c r="K13" s="21">
        <f t="shared" si="2"/>
        <v>69.375</v>
      </c>
      <c r="L13" s="21">
        <f t="shared" si="2"/>
        <v>74</v>
      </c>
      <c r="M13" s="21">
        <f t="shared" si="2"/>
        <v>78.625</v>
      </c>
      <c r="N13" s="21">
        <f t="shared" si="2"/>
        <v>83.25</v>
      </c>
      <c r="O13" s="21">
        <f t="shared" si="2"/>
        <v>87.875</v>
      </c>
      <c r="P13" s="22">
        <f t="shared" si="2"/>
        <v>92.5</v>
      </c>
      <c r="Q13" s="21">
        <f t="shared" si="2"/>
        <v>97.125</v>
      </c>
      <c r="R13" s="21">
        <f t="shared" si="2"/>
        <v>101.75000000000001</v>
      </c>
      <c r="S13" s="21">
        <f t="shared" si="2"/>
        <v>106.37499999999999</v>
      </c>
      <c r="T13" s="21">
        <f t="shared" si="2"/>
        <v>111</v>
      </c>
      <c r="U13" s="21">
        <f t="shared" si="2"/>
        <v>115.625</v>
      </c>
    </row>
    <row r="14" spans="1:26" x14ac:dyDescent="0.25">
      <c r="A14" s="72" t="s">
        <v>28</v>
      </c>
      <c r="B14" s="72" t="s">
        <v>29</v>
      </c>
      <c r="C14" s="72" t="s">
        <v>30</v>
      </c>
      <c r="D14" s="10">
        <v>0.128</v>
      </c>
      <c r="E14" s="10">
        <v>0.128</v>
      </c>
      <c r="F14" s="10">
        <v>1.2E-2</v>
      </c>
      <c r="G14" s="10">
        <v>0.128</v>
      </c>
      <c r="H14" s="23" t="s">
        <v>2</v>
      </c>
      <c r="I14" s="112" t="s">
        <v>93</v>
      </c>
      <c r="K14" s="24">
        <f t="shared" si="2"/>
        <v>9.6000000000000002E-2</v>
      </c>
      <c r="L14" s="24">
        <f t="shared" si="2"/>
        <v>0.1024</v>
      </c>
      <c r="M14" s="24">
        <f t="shared" si="2"/>
        <v>0.10879999999999999</v>
      </c>
      <c r="N14" s="24">
        <f t="shared" si="2"/>
        <v>0.11520000000000001</v>
      </c>
      <c r="O14" s="24">
        <f t="shared" si="2"/>
        <v>0.1216</v>
      </c>
      <c r="P14" s="25">
        <f t="shared" si="2"/>
        <v>0.128</v>
      </c>
      <c r="Q14" s="24">
        <f t="shared" si="2"/>
        <v>0.13440000000000002</v>
      </c>
      <c r="R14" s="24">
        <f t="shared" si="2"/>
        <v>0.14080000000000001</v>
      </c>
      <c r="S14" s="24">
        <f t="shared" si="2"/>
        <v>0.1472</v>
      </c>
      <c r="T14" s="24">
        <f t="shared" si="2"/>
        <v>0.15359999999999999</v>
      </c>
      <c r="U14" s="24">
        <f t="shared" si="2"/>
        <v>0.16</v>
      </c>
    </row>
    <row r="15" spans="1:26" x14ac:dyDescent="0.25">
      <c r="A15" s="72" t="s">
        <v>31</v>
      </c>
      <c r="B15" s="72" t="s">
        <v>32</v>
      </c>
      <c r="C15" s="72" t="s">
        <v>30</v>
      </c>
      <c r="D15" s="10">
        <v>0.20100000000000001</v>
      </c>
      <c r="E15" s="10">
        <v>0.20100000000000001</v>
      </c>
      <c r="F15" s="26">
        <v>0.20100000000000001</v>
      </c>
      <c r="G15" s="10">
        <v>0.20100000000000001</v>
      </c>
      <c r="H15" s="23" t="s">
        <v>1</v>
      </c>
      <c r="I15" s="112" t="s">
        <v>94</v>
      </c>
      <c r="K15" s="24">
        <f t="shared" si="2"/>
        <v>0.15075</v>
      </c>
      <c r="L15" s="24">
        <f t="shared" si="2"/>
        <v>0.16080000000000003</v>
      </c>
      <c r="M15" s="24">
        <f t="shared" si="2"/>
        <v>0.17085</v>
      </c>
      <c r="N15" s="24">
        <f t="shared" si="2"/>
        <v>0.18090000000000001</v>
      </c>
      <c r="O15" s="24">
        <f t="shared" si="2"/>
        <v>0.19095000000000001</v>
      </c>
      <c r="P15" s="25">
        <f t="shared" si="2"/>
        <v>0.20100000000000001</v>
      </c>
      <c r="Q15" s="24">
        <f t="shared" si="2"/>
        <v>0.21105000000000002</v>
      </c>
      <c r="R15" s="24">
        <f t="shared" si="2"/>
        <v>0.22110000000000002</v>
      </c>
      <c r="S15" s="24">
        <f t="shared" si="2"/>
        <v>0.23114999999999999</v>
      </c>
      <c r="T15" s="24">
        <f t="shared" si="2"/>
        <v>0.2412</v>
      </c>
      <c r="U15" s="24">
        <f t="shared" si="2"/>
        <v>0.25125000000000003</v>
      </c>
    </row>
    <row r="16" spans="1:26" x14ac:dyDescent="0.25">
      <c r="A16" s="72" t="s">
        <v>33</v>
      </c>
      <c r="B16" s="72" t="s">
        <v>34</v>
      </c>
      <c r="C16" s="72" t="s">
        <v>0</v>
      </c>
      <c r="D16" s="27">
        <f>D14/D15</f>
        <v>0.63681592039800994</v>
      </c>
      <c r="E16" s="27">
        <f>E14/E15</f>
        <v>0.63681592039800994</v>
      </c>
      <c r="F16" s="27">
        <f>F14/F15</f>
        <v>5.9701492537313432E-2</v>
      </c>
      <c r="G16" s="27">
        <f>G14/G15</f>
        <v>0.63681592039800994</v>
      </c>
      <c r="I16" s="4"/>
      <c r="K16" s="18"/>
      <c r="L16" s="18"/>
      <c r="M16" s="18"/>
      <c r="N16" s="18"/>
      <c r="O16" s="18"/>
      <c r="P16" s="25"/>
      <c r="Q16" s="18"/>
      <c r="R16" s="18"/>
      <c r="S16" s="18"/>
      <c r="T16" s="18"/>
      <c r="U16" s="18"/>
    </row>
    <row r="17" spans="1:39" x14ac:dyDescent="0.25">
      <c r="A17" s="72" t="s">
        <v>35</v>
      </c>
      <c r="B17" s="72" t="s">
        <v>36</v>
      </c>
      <c r="C17" s="75" t="s">
        <v>0</v>
      </c>
      <c r="D17" s="28">
        <f>D12/D11</f>
        <v>1.3846153846153846</v>
      </c>
      <c r="E17" s="28">
        <f>E12/E11</f>
        <v>1.8181818181818183</v>
      </c>
      <c r="F17" s="28">
        <f>F12/F11</f>
        <v>1.4705882352941175</v>
      </c>
      <c r="G17" s="28">
        <f>G12/G11</f>
        <v>2.3333333333333335</v>
      </c>
      <c r="I17" s="4"/>
      <c r="K17" s="29">
        <f t="shared" si="2"/>
        <v>1.75</v>
      </c>
      <c r="L17" s="29">
        <f t="shared" si="2"/>
        <v>1.8666666666666669</v>
      </c>
      <c r="M17" s="29">
        <f t="shared" si="2"/>
        <v>1.9833333333333334</v>
      </c>
      <c r="N17" s="29">
        <f t="shared" si="2"/>
        <v>2.1</v>
      </c>
      <c r="O17" s="29">
        <f t="shared" si="2"/>
        <v>2.2166666666666668</v>
      </c>
      <c r="P17" s="19">
        <f t="shared" si="2"/>
        <v>2.3333333333333335</v>
      </c>
      <c r="Q17" s="29">
        <f t="shared" si="2"/>
        <v>2.4500000000000002</v>
      </c>
      <c r="R17" s="29">
        <f t="shared" si="2"/>
        <v>2.5666666666666669</v>
      </c>
      <c r="S17" s="29">
        <f t="shared" si="2"/>
        <v>2.6833333333333331</v>
      </c>
      <c r="T17" s="29">
        <f t="shared" si="2"/>
        <v>2.8000000000000003</v>
      </c>
      <c r="U17" s="29">
        <f t="shared" si="2"/>
        <v>2.916666666666667</v>
      </c>
    </row>
    <row r="18" spans="1:39" x14ac:dyDescent="0.25">
      <c r="A18" s="73" t="s">
        <v>37</v>
      </c>
      <c r="B18" s="73"/>
      <c r="C18" s="74"/>
      <c r="D18" s="8"/>
      <c r="E18" s="8"/>
      <c r="F18" s="8"/>
      <c r="G18" s="8"/>
      <c r="I18" s="4"/>
      <c r="K18" s="12"/>
      <c r="L18" s="12"/>
      <c r="M18" s="12"/>
      <c r="N18" s="12"/>
      <c r="O18" s="12"/>
      <c r="P18" s="13"/>
      <c r="Q18" s="12"/>
      <c r="R18" s="12"/>
      <c r="S18" s="12"/>
      <c r="T18" s="12"/>
      <c r="U18" s="12"/>
    </row>
    <row r="19" spans="1:39" x14ac:dyDescent="0.25">
      <c r="A19" s="72" t="s">
        <v>38</v>
      </c>
      <c r="B19" s="72" t="s">
        <v>39</v>
      </c>
      <c r="C19" s="75" t="s">
        <v>40</v>
      </c>
      <c r="D19" s="16">
        <v>7200</v>
      </c>
      <c r="E19" s="16">
        <v>6400</v>
      </c>
      <c r="F19" s="16">
        <v>3000</v>
      </c>
      <c r="G19" s="16">
        <v>6400</v>
      </c>
      <c r="I19" s="112" t="s">
        <v>95</v>
      </c>
      <c r="K19" s="12">
        <f t="shared" ref="K19:U22" si="3">$G19*K$27</f>
        <v>4800</v>
      </c>
      <c r="L19" s="12">
        <f t="shared" si="3"/>
        <v>5120</v>
      </c>
      <c r="M19" s="12">
        <f t="shared" si="3"/>
        <v>5440</v>
      </c>
      <c r="N19" s="12">
        <f t="shared" si="3"/>
        <v>5760</v>
      </c>
      <c r="O19" s="12">
        <f t="shared" si="3"/>
        <v>6080</v>
      </c>
      <c r="P19" s="13">
        <f t="shared" si="3"/>
        <v>6400</v>
      </c>
      <c r="Q19" s="12">
        <f t="shared" si="3"/>
        <v>6720</v>
      </c>
      <c r="R19" s="12">
        <f t="shared" si="3"/>
        <v>7040.0000000000009</v>
      </c>
      <c r="S19" s="12">
        <f t="shared" si="3"/>
        <v>7359.9999999999991</v>
      </c>
      <c r="T19" s="12">
        <f t="shared" si="3"/>
        <v>7680</v>
      </c>
      <c r="U19" s="12">
        <f t="shared" si="3"/>
        <v>8000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</row>
    <row r="20" spans="1:39" x14ac:dyDescent="0.25">
      <c r="A20" s="72" t="s">
        <v>41</v>
      </c>
      <c r="B20" s="72" t="s">
        <v>42</v>
      </c>
      <c r="C20" s="75" t="s">
        <v>0</v>
      </c>
      <c r="D20" s="15">
        <v>0.9</v>
      </c>
      <c r="E20" s="15">
        <v>0.9</v>
      </c>
      <c r="F20" s="15">
        <v>0.9</v>
      </c>
      <c r="G20" s="15">
        <v>0.9</v>
      </c>
      <c r="I20" s="112" t="s">
        <v>96</v>
      </c>
      <c r="K20" s="12">
        <f t="shared" si="3"/>
        <v>0.67500000000000004</v>
      </c>
      <c r="L20" s="12">
        <f t="shared" si="3"/>
        <v>0.72000000000000008</v>
      </c>
      <c r="M20" s="12">
        <f t="shared" si="3"/>
        <v>0.76500000000000001</v>
      </c>
      <c r="N20" s="12">
        <f t="shared" si="3"/>
        <v>0.81</v>
      </c>
      <c r="O20" s="12">
        <f t="shared" si="3"/>
        <v>0.85499999999999998</v>
      </c>
      <c r="P20" s="13">
        <f t="shared" si="3"/>
        <v>0.9</v>
      </c>
      <c r="Q20" s="12">
        <f t="shared" si="3"/>
        <v>0.94500000000000006</v>
      </c>
      <c r="R20" s="12">
        <f t="shared" si="3"/>
        <v>0.9900000000000001</v>
      </c>
      <c r="S20" s="12">
        <f t="shared" si="3"/>
        <v>1.0349999999999999</v>
      </c>
      <c r="T20" s="12">
        <f t="shared" si="3"/>
        <v>1.08</v>
      </c>
      <c r="U20" s="12">
        <f t="shared" si="3"/>
        <v>1.125</v>
      </c>
      <c r="AA20" s="83"/>
      <c r="AB20" s="84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</row>
    <row r="21" spans="1:39" x14ac:dyDescent="0.25">
      <c r="A21" s="72" t="s">
        <v>43</v>
      </c>
      <c r="B21" s="72"/>
      <c r="C21" s="75" t="s">
        <v>0</v>
      </c>
      <c r="D21" s="16">
        <v>0.04</v>
      </c>
      <c r="E21" s="16">
        <v>0.04</v>
      </c>
      <c r="F21" s="16">
        <v>0.04</v>
      </c>
      <c r="G21" s="16">
        <v>0.04</v>
      </c>
      <c r="I21" s="112" t="s">
        <v>97</v>
      </c>
      <c r="K21" s="24">
        <f t="shared" si="3"/>
        <v>0.03</v>
      </c>
      <c r="L21" s="12">
        <f t="shared" si="3"/>
        <v>3.2000000000000001E-2</v>
      </c>
      <c r="M21" s="12">
        <f t="shared" si="3"/>
        <v>3.4000000000000002E-2</v>
      </c>
      <c r="N21" s="12">
        <f t="shared" si="3"/>
        <v>3.6000000000000004E-2</v>
      </c>
      <c r="O21" s="12">
        <f t="shared" si="3"/>
        <v>3.7999999999999999E-2</v>
      </c>
      <c r="P21" s="13">
        <f t="shared" si="3"/>
        <v>0.04</v>
      </c>
      <c r="Q21" s="12">
        <f t="shared" si="3"/>
        <v>4.2000000000000003E-2</v>
      </c>
      <c r="R21" s="12">
        <f t="shared" si="3"/>
        <v>4.4000000000000004E-2</v>
      </c>
      <c r="S21" s="12">
        <f t="shared" si="3"/>
        <v>4.5999999999999999E-2</v>
      </c>
      <c r="T21" s="12">
        <f t="shared" si="3"/>
        <v>4.8000000000000001E-2</v>
      </c>
      <c r="U21" s="24">
        <f t="shared" si="3"/>
        <v>0.05</v>
      </c>
      <c r="Z21" s="82"/>
      <c r="AA21" s="86"/>
      <c r="AB21" s="83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</row>
    <row r="22" spans="1:39" x14ac:dyDescent="0.25">
      <c r="A22" s="72" t="s">
        <v>44</v>
      </c>
      <c r="B22" s="72" t="s">
        <v>45</v>
      </c>
      <c r="C22" s="72" t="s">
        <v>0</v>
      </c>
      <c r="D22" s="30">
        <v>3</v>
      </c>
      <c r="E22" s="30">
        <v>2</v>
      </c>
      <c r="F22" s="30">
        <v>2</v>
      </c>
      <c r="G22" s="30">
        <v>3</v>
      </c>
      <c r="I22" s="112" t="s">
        <v>98</v>
      </c>
      <c r="K22" s="12">
        <f t="shared" si="3"/>
        <v>2.25</v>
      </c>
      <c r="L22" s="12">
        <f t="shared" si="3"/>
        <v>2.4000000000000004</v>
      </c>
      <c r="M22" s="12">
        <f t="shared" si="3"/>
        <v>2.5499999999999998</v>
      </c>
      <c r="N22" s="12">
        <f t="shared" si="3"/>
        <v>2.7</v>
      </c>
      <c r="O22" s="12">
        <f t="shared" si="3"/>
        <v>2.8499999999999996</v>
      </c>
      <c r="P22" s="22">
        <f t="shared" si="3"/>
        <v>3</v>
      </c>
      <c r="Q22" s="12">
        <f t="shared" si="3"/>
        <v>3.1500000000000004</v>
      </c>
      <c r="R22" s="12">
        <f t="shared" si="3"/>
        <v>3.3000000000000003</v>
      </c>
      <c r="S22" s="12">
        <f t="shared" si="3"/>
        <v>3.4499999999999997</v>
      </c>
      <c r="T22" s="12">
        <f t="shared" si="3"/>
        <v>3.5999999999999996</v>
      </c>
      <c r="U22" s="12">
        <f t="shared" si="3"/>
        <v>3.75</v>
      </c>
      <c r="AA22" s="83"/>
      <c r="AB22" s="83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</row>
    <row r="23" spans="1:39" x14ac:dyDescent="0.25">
      <c r="A23" s="73" t="s">
        <v>46</v>
      </c>
      <c r="B23" s="73"/>
      <c r="C23" s="74"/>
      <c r="D23" s="8"/>
      <c r="E23" s="8"/>
      <c r="F23" s="8"/>
      <c r="G23" s="8"/>
      <c r="I23" s="112" t="s">
        <v>70</v>
      </c>
      <c r="K23" s="31">
        <f>$G39*K$27</f>
        <v>7.5000000000000011E-2</v>
      </c>
      <c r="L23" s="31">
        <f t="shared" ref="L23:U23" si="4">$G39*L$27</f>
        <v>8.0000000000000016E-2</v>
      </c>
      <c r="M23" s="31">
        <f t="shared" si="4"/>
        <v>8.5000000000000006E-2</v>
      </c>
      <c r="N23" s="31">
        <f t="shared" si="4"/>
        <v>9.0000000000000011E-2</v>
      </c>
      <c r="O23" s="31">
        <f t="shared" si="4"/>
        <v>9.5000000000000001E-2</v>
      </c>
      <c r="P23" s="13">
        <f>$G39*P$27</f>
        <v>0.1</v>
      </c>
      <c r="Q23" s="31">
        <f t="shared" si="4"/>
        <v>0.10500000000000001</v>
      </c>
      <c r="R23" s="31">
        <f t="shared" si="4"/>
        <v>0.11000000000000001</v>
      </c>
      <c r="S23" s="31">
        <f t="shared" si="4"/>
        <v>0.11499999999999999</v>
      </c>
      <c r="T23" s="31">
        <f t="shared" si="4"/>
        <v>0.12</v>
      </c>
      <c r="U23" s="31">
        <f t="shared" si="4"/>
        <v>0.125</v>
      </c>
      <c r="AA23" s="83"/>
      <c r="AB23" s="83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1:39" x14ac:dyDescent="0.25">
      <c r="A24" s="71" t="s">
        <v>47</v>
      </c>
      <c r="B24" s="71" t="s">
        <v>4</v>
      </c>
      <c r="C24" s="71" t="s">
        <v>0</v>
      </c>
      <c r="D24" s="32">
        <f>52.94*D8^(-0.716)</f>
        <v>1.9863970737548842</v>
      </c>
      <c r="E24" s="32">
        <f>52.94*E8^(-0.716)</f>
        <v>2.2568007561457066</v>
      </c>
      <c r="F24" s="32">
        <f>52.94*F8^(-0.716)</f>
        <v>2.6652501324768725</v>
      </c>
      <c r="G24" s="32">
        <f>52.94*G8^(-0.716)</f>
        <v>2.5275149921107007</v>
      </c>
      <c r="I24" s="4"/>
      <c r="AA24" s="83"/>
      <c r="AB24" s="83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</row>
    <row r="25" spans="1:39" x14ac:dyDescent="0.25">
      <c r="A25" s="71" t="s">
        <v>48</v>
      </c>
      <c r="B25" s="71" t="s">
        <v>49</v>
      </c>
      <c r="C25" s="71" t="s">
        <v>134</v>
      </c>
      <c r="D25" s="33">
        <f>3157*D9^(-0.322)</f>
        <v>235.94924041674517</v>
      </c>
      <c r="E25" s="33">
        <f>3157*E9^(-0.322)</f>
        <v>348.27909961466565</v>
      </c>
      <c r="F25" s="33">
        <f>3157*F9^(-0.322)</f>
        <v>413.88319774537894</v>
      </c>
      <c r="G25" s="33">
        <f>3157*G9^(-0.322)</f>
        <v>341.40869842475911</v>
      </c>
      <c r="I25" s="4"/>
      <c r="K25" s="80" t="s">
        <v>87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AA25" s="83"/>
      <c r="AB25" s="83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 x14ac:dyDescent="0.25">
      <c r="A26" s="73" t="s">
        <v>142</v>
      </c>
      <c r="B26" s="73"/>
      <c r="C26" s="74"/>
      <c r="D26" s="8"/>
      <c r="E26" s="8"/>
      <c r="F26" s="8"/>
      <c r="G26" s="8"/>
      <c r="I26" s="4"/>
      <c r="K26" s="34">
        <v>-0.25</v>
      </c>
      <c r="L26" s="34">
        <v>0.2</v>
      </c>
      <c r="M26" s="34">
        <v>-0.15</v>
      </c>
      <c r="N26" s="34">
        <v>-0.1</v>
      </c>
      <c r="O26" s="34">
        <v>-0.05</v>
      </c>
      <c r="P26" s="35">
        <v>0</v>
      </c>
      <c r="Q26" s="34">
        <v>0.05</v>
      </c>
      <c r="R26" s="34">
        <v>0.1</v>
      </c>
      <c r="S26" s="34">
        <v>0.15</v>
      </c>
      <c r="T26" s="34">
        <v>0.2</v>
      </c>
      <c r="U26" s="34">
        <v>0.25</v>
      </c>
      <c r="AA26" s="83"/>
      <c r="AB26" s="83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 ht="15" customHeight="1" x14ac:dyDescent="0.25">
      <c r="A27" s="71" t="s">
        <v>50</v>
      </c>
      <c r="B27" s="71" t="s">
        <v>51</v>
      </c>
      <c r="C27" s="76" t="s">
        <v>52</v>
      </c>
      <c r="D27" s="33">
        <f>D9*D19*(D15/D20-D14/D24)/1000</f>
        <v>3603.7399332509149</v>
      </c>
      <c r="E27" s="33">
        <f>E9*E19*(E15/E20-E14/E24)/1000</f>
        <v>1002.3611116061783</v>
      </c>
      <c r="F27" s="33">
        <f>F9*F19*(F15/F20-F14/F24)/1000</f>
        <v>361.07105374136142</v>
      </c>
      <c r="G27" s="33">
        <f>G9*G19*(G15/G20-G14/G24)/1000</f>
        <v>1105.2205179565608</v>
      </c>
      <c r="I27" s="4"/>
      <c r="K27" s="36">
        <v>0.75</v>
      </c>
      <c r="L27" s="36">
        <v>0.8</v>
      </c>
      <c r="M27" s="36">
        <v>0.85</v>
      </c>
      <c r="N27" s="36">
        <v>0.9</v>
      </c>
      <c r="O27" s="36">
        <v>0.95</v>
      </c>
      <c r="P27" s="36">
        <v>1</v>
      </c>
      <c r="Q27" s="36">
        <v>1.05</v>
      </c>
      <c r="R27" s="36">
        <v>1.1000000000000001</v>
      </c>
      <c r="S27" s="36">
        <v>1.1499999999999999</v>
      </c>
      <c r="T27" s="36">
        <v>1.2</v>
      </c>
      <c r="U27" s="36">
        <v>1.25</v>
      </c>
      <c r="AA27" s="83"/>
      <c r="AB27" s="83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 ht="15.75" customHeight="1" x14ac:dyDescent="0.25">
      <c r="A28" s="71" t="s">
        <v>50</v>
      </c>
      <c r="B28" s="71" t="s">
        <v>51</v>
      </c>
      <c r="C28" s="71" t="s">
        <v>0</v>
      </c>
      <c r="D28" s="37">
        <f>D27/(D9*D19*D15/D20)*1000</f>
        <v>0.71147041247155396</v>
      </c>
      <c r="E28" s="37">
        <f>E27/(E9*E19*E15/E20)*1000</f>
        <v>0.74604123700443969</v>
      </c>
      <c r="F28" s="37">
        <f>F27/(F9*F19*F15/F20)*1000</f>
        <v>0.97984003728999036</v>
      </c>
      <c r="G28" s="37">
        <f>G27/(G9*G19*G15/G20)*1000</f>
        <v>0.77324196685393709</v>
      </c>
      <c r="I28" s="113" t="s">
        <v>88</v>
      </c>
      <c r="J28" s="38">
        <f>G8</f>
        <v>70</v>
      </c>
      <c r="K28" s="39">
        <v>52.5</v>
      </c>
      <c r="L28" s="39">
        <v>56</v>
      </c>
      <c r="M28" s="39">
        <v>59.5</v>
      </c>
      <c r="N28" s="39">
        <v>63</v>
      </c>
      <c r="O28" s="39">
        <v>66.5</v>
      </c>
      <c r="P28" s="40">
        <v>70</v>
      </c>
      <c r="Q28" s="39">
        <v>73.5</v>
      </c>
      <c r="R28" s="39">
        <v>77</v>
      </c>
      <c r="S28" s="39">
        <v>80.5</v>
      </c>
      <c r="T28" s="39">
        <v>84</v>
      </c>
      <c r="U28" s="39">
        <v>87.5</v>
      </c>
      <c r="AA28" s="83"/>
      <c r="AB28" s="83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 x14ac:dyDescent="0.25">
      <c r="A29" s="71" t="s">
        <v>53</v>
      </c>
      <c r="B29" s="71" t="s">
        <v>54</v>
      </c>
      <c r="C29" s="71" t="s">
        <v>55</v>
      </c>
      <c r="D29" s="33">
        <f>D9*D19*(1/D20-1/D24)/1000</f>
        <v>13782.343228522774</v>
      </c>
      <c r="E29" s="33">
        <f>E9*E19*(1/E20-1/E24)/1000</f>
        <v>4018.7239622010461</v>
      </c>
      <c r="F29" s="33">
        <f>F9*F19*(1/F20-1/F24)/1000</f>
        <v>1214.2544784467864</v>
      </c>
      <c r="G29" s="33">
        <f>G9*G19*(1/G20-1/G24)/1000</f>
        <v>4578.9797409800767</v>
      </c>
      <c r="I29" s="114" t="s">
        <v>73</v>
      </c>
      <c r="J29" s="41">
        <f>$G$40</f>
        <v>4.2378634980153391</v>
      </c>
      <c r="K29" s="42">
        <f t="dataTable" ref="K29:U29" dt2D="0" dtr="1" r1="G8"/>
        <v>2.4845326242217523</v>
      </c>
      <c r="L29" s="42">
        <v>2.7169579283655305</v>
      </c>
      <c r="M29" s="42">
        <v>2.9919209910094398</v>
      </c>
      <c r="N29" s="42">
        <v>3.322602382973292</v>
      </c>
      <c r="O29" s="42">
        <v>3.7282075567255535</v>
      </c>
      <c r="P29" s="43">
        <v>4.2378634980153391</v>
      </c>
      <c r="Q29" s="42">
        <v>4.8979861615825788</v>
      </c>
      <c r="R29" s="42">
        <v>5.7873550981879438</v>
      </c>
      <c r="S29" s="42">
        <v>7.051289003802693</v>
      </c>
      <c r="T29" s="44">
        <v>8.9907191469164172</v>
      </c>
      <c r="U29" s="44">
        <v>12.346659641048168</v>
      </c>
    </row>
    <row r="30" spans="1:39" x14ac:dyDescent="0.25">
      <c r="A30" s="71" t="s">
        <v>53</v>
      </c>
      <c r="B30" s="71" t="s">
        <v>54</v>
      </c>
      <c r="C30" s="71" t="s">
        <v>0</v>
      </c>
      <c r="D30" s="37">
        <f>D29/(D9*D19/D20)*1000</f>
        <v>0.54691838208423704</v>
      </c>
      <c r="E30" s="37">
        <f>E29/(E9*E19/E20)*1000</f>
        <v>0.60120537998353418</v>
      </c>
      <c r="F30" s="37">
        <f>F29/(F9*F19/F20)*1000</f>
        <v>0.66232062460733809</v>
      </c>
      <c r="G30" s="37">
        <f>G29/(G9*G19/G20)*1000</f>
        <v>0.64391902607532325</v>
      </c>
      <c r="I30" s="113" t="s">
        <v>89</v>
      </c>
      <c r="J30" s="40">
        <f>G9</f>
        <v>1000</v>
      </c>
      <c r="K30" s="39">
        <v>750</v>
      </c>
      <c r="L30" s="39">
        <v>800</v>
      </c>
      <c r="M30" s="39">
        <v>850</v>
      </c>
      <c r="N30" s="39">
        <v>900</v>
      </c>
      <c r="O30" s="39">
        <v>950</v>
      </c>
      <c r="P30" s="40">
        <v>1000</v>
      </c>
      <c r="Q30" s="39">
        <v>1050</v>
      </c>
      <c r="R30" s="39">
        <v>1100</v>
      </c>
      <c r="S30" s="39">
        <v>1150</v>
      </c>
      <c r="T30" s="39">
        <v>1200</v>
      </c>
      <c r="U30" s="39">
        <v>1250</v>
      </c>
    </row>
    <row r="31" spans="1:39" x14ac:dyDescent="0.25">
      <c r="A31" s="73" t="s">
        <v>56</v>
      </c>
      <c r="B31" s="73"/>
      <c r="C31" s="74"/>
      <c r="D31" s="8"/>
      <c r="E31" s="8"/>
      <c r="F31" s="8"/>
      <c r="G31" s="8"/>
      <c r="I31" s="114" t="s">
        <v>73</v>
      </c>
      <c r="J31" s="41">
        <f>$G$40</f>
        <v>4.2378634980153391</v>
      </c>
      <c r="K31" s="42">
        <f t="dataTable" ref="K31:U31" dt2D="0" dtr="1" r1="G9" ca="1"/>
        <v>4.7269622572176946</v>
      </c>
      <c r="L31" s="42">
        <v>4.6118087595983388</v>
      </c>
      <c r="M31" s="42">
        <v>4.5065827630270139</v>
      </c>
      <c r="N31" s="42">
        <v>4.4099005746757713</v>
      </c>
      <c r="O31" s="42">
        <v>4.3206364127528811</v>
      </c>
      <c r="P31" s="43">
        <v>4.2378634980153391</v>
      </c>
      <c r="Q31" s="42">
        <v>4.1608108282335481</v>
      </c>
      <c r="R31" s="42">
        <v>4.0888309233248918</v>
      </c>
      <c r="S31" s="42">
        <v>4.0213753916511488</v>
      </c>
      <c r="T31" s="42">
        <v>3.9579761679462719</v>
      </c>
      <c r="U31" s="42">
        <v>3.8982309279093585</v>
      </c>
    </row>
    <row r="32" spans="1:39" s="46" customFormat="1" x14ac:dyDescent="0.25">
      <c r="A32" s="71" t="s">
        <v>57</v>
      </c>
      <c r="B32" s="71" t="s">
        <v>58</v>
      </c>
      <c r="C32" s="76" t="s">
        <v>135</v>
      </c>
      <c r="D32" s="45">
        <f>D25*D9*D22/1000</f>
        <v>2229.7203219382418</v>
      </c>
      <c r="E32" s="45">
        <f>E25*E9*E22/1000</f>
        <v>654.76470727557137</v>
      </c>
      <c r="F32" s="45">
        <f>F25*F9*F22/1000</f>
        <v>455.27151751991681</v>
      </c>
      <c r="G32" s="45">
        <f>G25*G9*G22/1000</f>
        <v>1024.2260952742772</v>
      </c>
      <c r="I32" s="113" t="s">
        <v>90</v>
      </c>
      <c r="J32" s="47">
        <f>G11</f>
        <v>0.15</v>
      </c>
      <c r="K32" s="48">
        <v>0.11249999999999999</v>
      </c>
      <c r="L32" s="48">
        <v>0.12</v>
      </c>
      <c r="M32" s="48">
        <v>0.1275</v>
      </c>
      <c r="N32" s="48">
        <v>0.13500000000000001</v>
      </c>
      <c r="O32" s="48">
        <v>0.14249999999999999</v>
      </c>
      <c r="P32" s="49">
        <v>0.15</v>
      </c>
      <c r="Q32" s="48">
        <v>0.1575</v>
      </c>
      <c r="R32" s="48">
        <v>0.16500000000000001</v>
      </c>
      <c r="S32" s="48">
        <v>0.17249999999999999</v>
      </c>
      <c r="T32" s="48">
        <v>0.18</v>
      </c>
      <c r="U32" s="48">
        <v>0.1875</v>
      </c>
    </row>
    <row r="33" spans="1:21" s="46" customFormat="1" x14ac:dyDescent="0.25">
      <c r="A33" s="71" t="s">
        <v>59</v>
      </c>
      <c r="B33" s="71" t="s">
        <v>60</v>
      </c>
      <c r="C33" s="76" t="s">
        <v>136</v>
      </c>
      <c r="D33" s="45">
        <f>D9*D19*D11/D20/1000</f>
        <v>3276</v>
      </c>
      <c r="E33" s="45">
        <f>E9*E19*E11/E20/1000</f>
        <v>735.28888888888889</v>
      </c>
      <c r="F33" s="45">
        <f>F9*F19*F11/F20/1000</f>
        <v>311.66666666666669</v>
      </c>
      <c r="G33" s="45">
        <f>G9*G19*G11/G20/1000</f>
        <v>1066.6666666666667</v>
      </c>
      <c r="I33" s="114" t="s">
        <v>73</v>
      </c>
      <c r="J33" s="41">
        <f>$G$40</f>
        <v>4.2378634980153391</v>
      </c>
      <c r="K33" s="50">
        <f t="dataTable" ref="K33:U33" dt2D="0" dtr="1" r1="G11" ca="1"/>
        <v>-40.998356904991034</v>
      </c>
      <c r="L33" s="42">
        <v>36.126365385882238</v>
      </c>
      <c r="M33" s="42">
        <v>12.538799630465192</v>
      </c>
      <c r="N33" s="42">
        <v>7.5858555665791743</v>
      </c>
      <c r="O33" s="42">
        <v>5.4378525455814151</v>
      </c>
      <c r="P33" s="43">
        <v>4.2378634980153391</v>
      </c>
      <c r="Q33" s="42">
        <v>3.4717425065249294</v>
      </c>
      <c r="R33" s="42">
        <v>2.9402111205111829</v>
      </c>
      <c r="S33" s="42">
        <v>2.549827016398015</v>
      </c>
      <c r="T33" s="42">
        <v>2.250957934955566</v>
      </c>
      <c r="U33" s="42">
        <v>2.0148001605633614</v>
      </c>
    </row>
    <row r="34" spans="1:21" s="46" customFormat="1" x14ac:dyDescent="0.25">
      <c r="A34" s="71" t="s">
        <v>61</v>
      </c>
      <c r="B34" s="71" t="s">
        <v>62</v>
      </c>
      <c r="C34" s="76" t="s">
        <v>136</v>
      </c>
      <c r="D34" s="45">
        <f>D9*D19*D12/D24/1000</f>
        <v>2055.1782188659008</v>
      </c>
      <c r="E34" s="45">
        <f>E9*E19*E12/E24/1000</f>
        <v>533.14409644867976</v>
      </c>
      <c r="F34" s="45">
        <f>F9*F19*F12/F24/1000</f>
        <v>154.76971372163678</v>
      </c>
      <c r="G34" s="45">
        <f>G9*G19*G12/G24/1000</f>
        <v>886.24597954586216</v>
      </c>
      <c r="I34" s="113" t="s">
        <v>91</v>
      </c>
      <c r="J34" s="47">
        <f>G12</f>
        <v>0.35</v>
      </c>
      <c r="K34" s="48">
        <v>0.26249999999999996</v>
      </c>
      <c r="L34" s="48">
        <v>0.27999999999999997</v>
      </c>
      <c r="M34" s="48">
        <v>0.29749999999999999</v>
      </c>
      <c r="N34" s="48">
        <v>0.315</v>
      </c>
      <c r="O34" s="48">
        <v>0.33249999999999996</v>
      </c>
      <c r="P34" s="49">
        <v>0.35</v>
      </c>
      <c r="Q34" s="48">
        <v>0.36749999999999999</v>
      </c>
      <c r="R34" s="48">
        <v>0.38500000000000001</v>
      </c>
      <c r="S34" s="48">
        <v>0.40249999999999997</v>
      </c>
      <c r="T34" s="48">
        <v>0.42</v>
      </c>
      <c r="U34" s="48">
        <v>0.4375</v>
      </c>
    </row>
    <row r="35" spans="1:21" s="46" customFormat="1" x14ac:dyDescent="0.25">
      <c r="A35" s="71" t="s">
        <v>63</v>
      </c>
      <c r="B35" s="71" t="s">
        <v>64</v>
      </c>
      <c r="C35" s="76" t="s">
        <v>136</v>
      </c>
      <c r="D35" s="45">
        <f>D32*D21</f>
        <v>89.188812877529671</v>
      </c>
      <c r="E35" s="45">
        <f>E32*E21</f>
        <v>26.190588291022856</v>
      </c>
      <c r="F35" s="45">
        <f>F32*F21</f>
        <v>18.210860700796673</v>
      </c>
      <c r="G35" s="45">
        <f>G32*G21</f>
        <v>40.969043810971087</v>
      </c>
      <c r="I35" s="114" t="s">
        <v>73</v>
      </c>
      <c r="J35" s="41">
        <f>$G$40</f>
        <v>4.2378634980153391</v>
      </c>
      <c r="K35" s="42">
        <f t="dataTable" ref="K35:U35" dt2D="0" dtr="1" r1="G12" ca="1"/>
        <v>2.2109764907671683</v>
      </c>
      <c r="L35" s="42">
        <v>2.4448403279501876</v>
      </c>
      <c r="M35" s="42">
        <v>2.7340295855060095</v>
      </c>
      <c r="N35" s="42">
        <v>3.10081064614561</v>
      </c>
      <c r="O35" s="42">
        <v>3.5812496899084643</v>
      </c>
      <c r="P35" s="43">
        <v>4.2378634980153391</v>
      </c>
      <c r="Q35" s="42">
        <v>5.1893117473457311</v>
      </c>
      <c r="R35" s="42">
        <v>6.6916665027946616</v>
      </c>
      <c r="S35" s="42">
        <v>9.4183750091447429</v>
      </c>
      <c r="T35" s="42">
        <v>15.895407874677861</v>
      </c>
      <c r="U35" s="42">
        <v>50.898163143715443</v>
      </c>
    </row>
    <row r="36" spans="1:21" x14ac:dyDescent="0.25">
      <c r="A36" s="71" t="s">
        <v>108</v>
      </c>
      <c r="B36" s="71" t="s">
        <v>66</v>
      </c>
      <c r="C36" s="71" t="s">
        <v>136</v>
      </c>
      <c r="D36" s="51">
        <f>D27*D13/1000</f>
        <v>0</v>
      </c>
      <c r="E36" s="51">
        <f>E27*E13/1000</f>
        <v>0</v>
      </c>
      <c r="F36" s="51">
        <f>F27*F13/1000</f>
        <v>0</v>
      </c>
      <c r="G36" s="51">
        <f>G27*G13/1000</f>
        <v>102.23289791098188</v>
      </c>
      <c r="I36" s="113" t="s">
        <v>92</v>
      </c>
      <c r="J36" s="52">
        <f>G13</f>
        <v>92.5</v>
      </c>
      <c r="K36" s="53">
        <v>69.375</v>
      </c>
      <c r="L36" s="53">
        <v>74</v>
      </c>
      <c r="M36" s="53">
        <v>78.625</v>
      </c>
      <c r="N36" s="53">
        <v>83.25</v>
      </c>
      <c r="O36" s="53">
        <v>87.875</v>
      </c>
      <c r="P36" s="52">
        <v>92.5</v>
      </c>
      <c r="Q36" s="53">
        <v>97.125</v>
      </c>
      <c r="R36" s="53">
        <v>101.75000000000001</v>
      </c>
      <c r="S36" s="53">
        <v>106.37499999999999</v>
      </c>
      <c r="T36" s="53">
        <v>111</v>
      </c>
      <c r="U36" s="53">
        <v>115.625</v>
      </c>
    </row>
    <row r="37" spans="1:21" x14ac:dyDescent="0.25">
      <c r="A37" s="71" t="s">
        <v>67</v>
      </c>
      <c r="B37" s="71" t="s">
        <v>68</v>
      </c>
      <c r="C37" s="71" t="s">
        <v>136</v>
      </c>
      <c r="D37" s="33">
        <f>D33-D34-D35+D36</f>
        <v>1131.6329682565695</v>
      </c>
      <c r="E37" s="33">
        <f t="shared" ref="E37:F37" si="5">E33-E34-E35+E36</f>
        <v>175.95420414918627</v>
      </c>
      <c r="F37" s="33">
        <f t="shared" si="5"/>
        <v>138.68609224423324</v>
      </c>
      <c r="G37" s="33">
        <f>G33-G34-G35+G36</f>
        <v>241.68454122081539</v>
      </c>
      <c r="I37" s="114" t="s">
        <v>73</v>
      </c>
      <c r="J37" s="41">
        <f>$G$40</f>
        <v>4.2378634980153391</v>
      </c>
      <c r="K37" s="42">
        <f t="dataTable" ref="K37:U37" dt2D="0" dtr="1" r1="G13" ca="1"/>
        <v>4.7390161027538031</v>
      </c>
      <c r="L37" s="42">
        <v>4.6295223825434562</v>
      </c>
      <c r="M37" s="42">
        <v>4.5249740477002653</v>
      </c>
      <c r="N37" s="42">
        <v>4.4250434530519316</v>
      </c>
      <c r="O37" s="42">
        <v>4.329431271222461</v>
      </c>
      <c r="P37" s="43">
        <v>4.2378634980153391</v>
      </c>
      <c r="Q37" s="42">
        <v>4.1500888299438889</v>
      </c>
      <c r="R37" s="42">
        <v>4.065876361048252</v>
      </c>
      <c r="S37" s="42">
        <v>3.9850135545488379</v>
      </c>
      <c r="T37" s="42">
        <v>3.9073044518203934</v>
      </c>
      <c r="U37" s="42">
        <v>3.8325680869115213</v>
      </c>
    </row>
    <row r="38" spans="1:21" x14ac:dyDescent="0.25">
      <c r="A38" s="73" t="s">
        <v>69</v>
      </c>
      <c r="B38" s="73"/>
      <c r="C38" s="74"/>
      <c r="D38" s="8"/>
      <c r="E38" s="8"/>
      <c r="F38" s="8"/>
      <c r="G38" s="8"/>
      <c r="I38" s="113" t="s">
        <v>93</v>
      </c>
      <c r="J38" s="47">
        <f>G14</f>
        <v>0.128</v>
      </c>
      <c r="K38" s="54">
        <v>9.6000000000000002E-2</v>
      </c>
      <c r="L38" s="54">
        <v>0.1024</v>
      </c>
      <c r="M38" s="54">
        <v>0.10879999999999999</v>
      </c>
      <c r="N38" s="54">
        <v>0.11520000000000001</v>
      </c>
      <c r="O38" s="54">
        <v>0.1216</v>
      </c>
      <c r="P38" s="47">
        <v>0.128</v>
      </c>
      <c r="Q38" s="54">
        <v>0.13440000000000002</v>
      </c>
      <c r="R38" s="54">
        <v>0.14080000000000001</v>
      </c>
      <c r="S38" s="54">
        <v>0.1472</v>
      </c>
      <c r="T38" s="54">
        <v>0.15359999999999999</v>
      </c>
      <c r="U38" s="54">
        <v>0.16</v>
      </c>
    </row>
    <row r="39" spans="1:21" x14ac:dyDescent="0.25">
      <c r="A39" s="72" t="s">
        <v>70</v>
      </c>
      <c r="B39" s="72" t="s">
        <v>71</v>
      </c>
      <c r="C39" s="72" t="s">
        <v>0</v>
      </c>
      <c r="D39" s="55">
        <v>0.1</v>
      </c>
      <c r="E39" s="55">
        <v>0.02</v>
      </c>
      <c r="F39" s="11">
        <v>0.05</v>
      </c>
      <c r="G39" s="55">
        <v>0.1</v>
      </c>
      <c r="I39" s="114" t="s">
        <v>73</v>
      </c>
      <c r="J39" s="41">
        <f>$G$40</f>
        <v>4.2378634980153391</v>
      </c>
      <c r="K39" s="56">
        <f t="dataTable" ref="K39:U39" dt2D="0" dtr="1" r1="G14" ca="1"/>
        <v>4.1103922208744965</v>
      </c>
      <c r="L39" s="56">
        <v>4.1352692872364596</v>
      </c>
      <c r="M39" s="56">
        <v>4.1604493109525729</v>
      </c>
      <c r="N39" s="56">
        <v>4.1859378601306378</v>
      </c>
      <c r="O39" s="56">
        <v>4.2117406401692268</v>
      </c>
      <c r="P39" s="22">
        <v>4.2378634980153391</v>
      </c>
      <c r="Q39" s="56">
        <v>4.2643124265814931</v>
      </c>
      <c r="R39" s="56">
        <v>4.2910935693292522</v>
      </c>
      <c r="S39" s="56">
        <v>4.3182132250265743</v>
      </c>
      <c r="T39" s="56">
        <v>4.3456778526866877</v>
      </c>
      <c r="U39" s="56">
        <v>4.3734940766966668</v>
      </c>
    </row>
    <row r="40" spans="1:21" x14ac:dyDescent="0.25">
      <c r="A40" s="71" t="s">
        <v>72</v>
      </c>
      <c r="B40" s="71" t="s">
        <v>73</v>
      </c>
      <c r="C40" s="71" t="s">
        <v>74</v>
      </c>
      <c r="D40" s="32">
        <f>D32/D37</f>
        <v>1.9703564534474649</v>
      </c>
      <c r="E40" s="32">
        <f>E32/E37</f>
        <v>3.7212222944125628</v>
      </c>
      <c r="F40" s="32">
        <f>F32/F37</f>
        <v>3.2827481844261688</v>
      </c>
      <c r="G40" s="32">
        <f>G32/G37</f>
        <v>4.2378634980153391</v>
      </c>
      <c r="I40" s="115" t="s">
        <v>94</v>
      </c>
      <c r="J40" s="47">
        <f>G15</f>
        <v>0.20100000000000001</v>
      </c>
      <c r="K40" s="57">
        <v>0.15075</v>
      </c>
      <c r="L40" s="57">
        <v>0.16080000000000003</v>
      </c>
      <c r="M40" s="57">
        <v>0.17085</v>
      </c>
      <c r="N40" s="57">
        <v>0.18090000000000001</v>
      </c>
      <c r="O40" s="54">
        <v>0.19095000000000001</v>
      </c>
      <c r="P40" s="47">
        <v>0.20100000000000001</v>
      </c>
      <c r="Q40" s="54">
        <v>0.21105000000000002</v>
      </c>
      <c r="R40" s="58">
        <v>0.22110000000000002</v>
      </c>
      <c r="S40" s="58">
        <v>0.23114999999999999</v>
      </c>
      <c r="T40" s="58">
        <v>0.2412</v>
      </c>
      <c r="U40" s="58">
        <v>0.25125000000000003</v>
      </c>
    </row>
    <row r="41" spans="1:21" x14ac:dyDescent="0.25">
      <c r="A41" s="71" t="s">
        <v>75</v>
      </c>
      <c r="B41" s="71" t="s">
        <v>76</v>
      </c>
      <c r="C41" s="71" t="s">
        <v>74</v>
      </c>
      <c r="D41" s="32">
        <f>-LN(1-(D32*D39/D37))/LN(1+D39)</f>
        <v>2.3024293594744583</v>
      </c>
      <c r="E41" s="32">
        <f>-LN(1-(E32*E39/E37))/LN(1+E39)</f>
        <v>3.9055178462251732</v>
      </c>
      <c r="F41" s="32">
        <f>-LN(1-(F32*F39/F37))/LN(1+F39)</f>
        <v>3.6747374712964458</v>
      </c>
      <c r="G41" s="32">
        <f>-LN(1-(G32*G39/G37))/LN(1+G39)</f>
        <v>5.7840281878450384</v>
      </c>
      <c r="I41" s="114" t="s">
        <v>73</v>
      </c>
      <c r="J41" s="41">
        <f>$G$40</f>
        <v>4.2378634980153391</v>
      </c>
      <c r="K41" s="50">
        <f t="dataTable" ref="K41:U41" dt2D="0" dtr="1" r1="G15" ca="1"/>
        <v>4.9092659992969878</v>
      </c>
      <c r="L41" s="50">
        <v>4.7584890133291005</v>
      </c>
      <c r="M41" s="50">
        <v>4.6166976030030655</v>
      </c>
      <c r="N41" s="50">
        <v>4.4831117655439199</v>
      </c>
      <c r="O41" s="42">
        <v>4.3570392380559886</v>
      </c>
      <c r="P41" s="59">
        <v>4.2378634980153391</v>
      </c>
      <c r="Q41" s="42">
        <v>4.125033680627527</v>
      </c>
      <c r="R41" s="60">
        <v>4.018056065070029</v>
      </c>
      <c r="S41" s="60">
        <v>3.9164868520093217</v>
      </c>
      <c r="T41" s="60">
        <v>3.8199260095383059</v>
      </c>
      <c r="U41" s="60">
        <v>3.7280120075778269</v>
      </c>
    </row>
    <row r="42" spans="1:21" x14ac:dyDescent="0.25">
      <c r="A42" s="4"/>
      <c r="B42" s="4"/>
      <c r="C42" s="4"/>
      <c r="D42" s="4"/>
      <c r="E42" s="4"/>
      <c r="F42" s="4"/>
      <c r="G42" s="4"/>
      <c r="I42" s="113" t="s">
        <v>95</v>
      </c>
      <c r="J42" s="38">
        <f>G19</f>
        <v>6400</v>
      </c>
      <c r="K42" s="61">
        <v>4800</v>
      </c>
      <c r="L42" s="61">
        <v>5120</v>
      </c>
      <c r="M42" s="61">
        <v>5440</v>
      </c>
      <c r="N42" s="61">
        <v>5760</v>
      </c>
      <c r="O42" s="61">
        <v>6080</v>
      </c>
      <c r="P42" s="38">
        <v>6400</v>
      </c>
      <c r="Q42" s="61">
        <v>6720</v>
      </c>
      <c r="R42" s="61">
        <v>7040.0000000000009</v>
      </c>
      <c r="S42" s="61">
        <v>7359.9999999999991</v>
      </c>
      <c r="T42" s="61">
        <v>7680</v>
      </c>
      <c r="U42" s="61">
        <v>8000</v>
      </c>
    </row>
    <row r="43" spans="1:21" x14ac:dyDescent="0.25">
      <c r="A43" s="4"/>
      <c r="B43" s="4"/>
      <c r="C43" s="4"/>
      <c r="D43" s="4"/>
      <c r="E43" s="4"/>
      <c r="F43" s="4"/>
      <c r="G43" s="4"/>
      <c r="I43" s="114" t="s">
        <v>73</v>
      </c>
      <c r="J43" s="41">
        <f>$G$40</f>
        <v>4.2378634980153391</v>
      </c>
      <c r="K43" s="56">
        <f t="dataTable" ref="K43:U43" dt2D="0" dtr="1" r1="G19" ca="1"/>
        <v>5.9888857339637882</v>
      </c>
      <c r="L43" s="56">
        <v>5.531757713456396</v>
      </c>
      <c r="M43" s="56">
        <v>5.1394654302255605</v>
      </c>
      <c r="N43" s="56">
        <v>4.7991285611348937</v>
      </c>
      <c r="O43" s="56">
        <v>4.5010666421740515</v>
      </c>
      <c r="P43" s="62">
        <v>4.2378634980153391</v>
      </c>
      <c r="Q43" s="56">
        <v>4.0037417863539098</v>
      </c>
      <c r="R43" s="56">
        <v>3.7941340090197526</v>
      </c>
      <c r="S43" s="63">
        <v>3.6053815723853653</v>
      </c>
      <c r="T43" s="63">
        <v>3.4345194185002041</v>
      </c>
      <c r="U43" s="63">
        <v>3.2791191244665097</v>
      </c>
    </row>
    <row r="44" spans="1:21" x14ac:dyDescent="0.25">
      <c r="A44" s="108" t="s">
        <v>124</v>
      </c>
      <c r="B44" s="108" t="s">
        <v>125</v>
      </c>
      <c r="C44" s="4"/>
      <c r="D44" s="4"/>
      <c r="E44" s="4"/>
      <c r="F44" s="108" t="s">
        <v>139</v>
      </c>
      <c r="G44" s="4"/>
      <c r="I44" s="115" t="s">
        <v>96</v>
      </c>
      <c r="J44" s="49">
        <f>G20</f>
        <v>0.9</v>
      </c>
      <c r="K44" s="64">
        <v>0.67500000000000004</v>
      </c>
      <c r="L44" s="64">
        <v>0.72000000000000008</v>
      </c>
      <c r="M44" s="64">
        <v>0.76500000000000001</v>
      </c>
      <c r="N44" s="64">
        <v>0.81</v>
      </c>
      <c r="O44" s="48">
        <v>0.85499999999999998</v>
      </c>
      <c r="P44" s="49">
        <v>0.9</v>
      </c>
      <c r="Q44" s="48">
        <v>0.94500000000000006</v>
      </c>
      <c r="R44" s="64">
        <v>0.9900000000000001</v>
      </c>
      <c r="S44" s="64">
        <v>1.0349999999999999</v>
      </c>
      <c r="T44" s="64">
        <v>1.08</v>
      </c>
      <c r="U44" s="65">
        <v>1.125</v>
      </c>
    </row>
    <row r="45" spans="1:21" x14ac:dyDescent="0.25">
      <c r="A45" s="109" t="s">
        <v>122</v>
      </c>
      <c r="B45" s="4"/>
      <c r="C45" s="4"/>
      <c r="D45" s="4"/>
      <c r="E45" s="4"/>
      <c r="F45" s="4"/>
      <c r="G45" s="4"/>
      <c r="I45" s="114" t="s">
        <v>73</v>
      </c>
      <c r="J45" s="41">
        <f>$G$40</f>
        <v>4.2378634980153391</v>
      </c>
      <c r="K45" s="66">
        <f t="dataTable" ref="K45:U45" dt2D="0" dtr="1" r1="G20" ca="1"/>
        <v>1.5970812340051572</v>
      </c>
      <c r="L45" s="66">
        <v>1.8917944296602054</v>
      </c>
      <c r="M45" s="66">
        <v>2.2597296847359609</v>
      </c>
      <c r="N45" s="66">
        <v>2.7320459976440779</v>
      </c>
      <c r="O45" s="56">
        <v>3.3605038777367953</v>
      </c>
      <c r="P45" s="62">
        <v>4.2378634980153391</v>
      </c>
      <c r="Q45" s="56">
        <v>5.5485034733750398</v>
      </c>
      <c r="R45" s="66">
        <v>7.7186225516262583</v>
      </c>
      <c r="S45" s="66">
        <v>12.006088775944118</v>
      </c>
      <c r="T45" s="66">
        <v>24.461345801788639</v>
      </c>
      <c r="U45" s="66">
        <v>536.65390304575556</v>
      </c>
    </row>
    <row r="46" spans="1:21" x14ac:dyDescent="0.25">
      <c r="A46" s="110" t="s">
        <v>123</v>
      </c>
      <c r="B46" s="4"/>
      <c r="C46" s="4"/>
      <c r="D46" s="4"/>
      <c r="E46" s="4"/>
      <c r="F46" s="4" t="s">
        <v>140</v>
      </c>
      <c r="G46" s="4"/>
      <c r="I46" s="113" t="s">
        <v>97</v>
      </c>
      <c r="J46" s="47">
        <f>G21</f>
        <v>0.04</v>
      </c>
      <c r="K46" s="67">
        <v>0.03</v>
      </c>
      <c r="L46" s="67">
        <v>3.2000000000000001E-2</v>
      </c>
      <c r="M46" s="67">
        <v>3.4000000000000002E-2</v>
      </c>
      <c r="N46" s="67">
        <v>3.6000000000000004E-2</v>
      </c>
      <c r="O46" s="67">
        <v>3.7999999999999999E-2</v>
      </c>
      <c r="P46" s="68">
        <v>0.04</v>
      </c>
      <c r="Q46" s="67">
        <v>4.2000000000000003E-2</v>
      </c>
      <c r="R46" s="67">
        <v>4.4000000000000004E-2</v>
      </c>
      <c r="S46" s="67">
        <v>4.5999999999999999E-2</v>
      </c>
      <c r="T46" s="67">
        <v>4.8000000000000001E-2</v>
      </c>
      <c r="U46" s="67">
        <v>0.05</v>
      </c>
    </row>
    <row r="47" spans="1:21" x14ac:dyDescent="0.25">
      <c r="A47" s="111" t="s">
        <v>121</v>
      </c>
      <c r="B47" s="4"/>
      <c r="C47" s="4"/>
      <c r="D47" s="4"/>
      <c r="E47" s="4"/>
      <c r="F47" s="4"/>
      <c r="G47" s="4"/>
      <c r="I47" s="114" t="s">
        <v>73</v>
      </c>
      <c r="J47" s="41">
        <f>$G$40</f>
        <v>4.2378634980153391</v>
      </c>
      <c r="K47" s="56">
        <f t="dataTable" ref="K47:U47" dt2D="0" dtr="1" r1="G21" ca="1"/>
        <v>4.0655701832338762</v>
      </c>
      <c r="L47" s="56">
        <v>4.0988989055831331</v>
      </c>
      <c r="M47" s="56">
        <v>4.1327785888528661</v>
      </c>
      <c r="N47" s="56">
        <v>4.1672230089052231</v>
      </c>
      <c r="O47" s="56">
        <v>4.202246404718891</v>
      </c>
      <c r="P47" s="22">
        <v>4.2378634980153391</v>
      </c>
      <c r="Q47" s="56">
        <v>4.274089513891683</v>
      </c>
      <c r="R47" s="56">
        <v>4.3109402025209</v>
      </c>
      <c r="S47" s="56">
        <v>4.3484318619844027</v>
      </c>
      <c r="T47" s="56">
        <v>4.386581362306484</v>
      </c>
      <c r="U47" s="56">
        <v>4.4254061707651129</v>
      </c>
    </row>
    <row r="48" spans="1:21" x14ac:dyDescent="0.25">
      <c r="A48" s="4"/>
      <c r="B48" s="4"/>
      <c r="C48" s="4"/>
      <c r="D48" s="4"/>
      <c r="E48" s="4"/>
      <c r="F48" s="4" t="s">
        <v>141</v>
      </c>
      <c r="G48" s="4"/>
      <c r="I48" s="113" t="s">
        <v>98</v>
      </c>
      <c r="J48" s="52">
        <f>G22</f>
        <v>3</v>
      </c>
      <c r="K48" s="69">
        <v>2.25</v>
      </c>
      <c r="L48" s="69">
        <v>2.4000000000000004</v>
      </c>
      <c r="M48" s="69">
        <v>2.5499999999999998</v>
      </c>
      <c r="N48" s="69">
        <v>2.7</v>
      </c>
      <c r="O48" s="69">
        <v>2.8499999999999996</v>
      </c>
      <c r="P48" s="70">
        <v>3</v>
      </c>
      <c r="Q48" s="69">
        <v>3.1500000000000004</v>
      </c>
      <c r="R48" s="69">
        <v>3.3000000000000003</v>
      </c>
      <c r="S48" s="69">
        <v>3.4499999999999997</v>
      </c>
      <c r="T48" s="69">
        <v>3.5999999999999996</v>
      </c>
      <c r="U48" s="69">
        <v>3.75</v>
      </c>
    </row>
    <row r="49" spans="1:26" x14ac:dyDescent="0.25">
      <c r="A49" s="4"/>
      <c r="B49" s="4"/>
      <c r="C49" s="4"/>
      <c r="D49" s="4"/>
      <c r="E49" s="4"/>
      <c r="F49" s="4"/>
      <c r="G49" s="4"/>
      <c r="I49" s="114" t="s">
        <v>73</v>
      </c>
      <c r="J49" s="41">
        <f>$G$40</f>
        <v>4.2378634980153391</v>
      </c>
      <c r="K49" s="21">
        <f t="dataTable" ref="K49:U49" dt2D="0" dtr="1" r1="G22" ca="1"/>
        <v>3.0491776374254074</v>
      </c>
      <c r="L49" s="21">
        <v>3.2791191244665079</v>
      </c>
      <c r="M49" s="21">
        <v>3.5128618005249357</v>
      </c>
      <c r="N49" s="21">
        <v>3.7505007080147013</v>
      </c>
      <c r="O49" s="21">
        <v>3.992134084482946</v>
      </c>
      <c r="P49" s="22">
        <v>4.2378634980153391</v>
      </c>
      <c r="Q49" s="22">
        <v>4.4877939895862689</v>
      </c>
      <c r="R49" s="22">
        <v>4.7420342227729906</v>
      </c>
      <c r="S49" s="21">
        <v>5.0006966412820635</v>
      </c>
      <c r="T49" s="21">
        <v>5.2638976347677815</v>
      </c>
      <c r="U49" s="21">
        <v>5.5317577134563907</v>
      </c>
    </row>
    <row r="50" spans="1:26" x14ac:dyDescent="0.25">
      <c r="A50" s="4"/>
      <c r="B50" s="4"/>
      <c r="C50" s="4"/>
      <c r="D50" s="4"/>
      <c r="E50" s="4"/>
      <c r="F50" s="4"/>
      <c r="G50" s="4"/>
      <c r="I50" s="4"/>
    </row>
    <row r="51" spans="1:26" x14ac:dyDescent="0.25">
      <c r="A51" s="4"/>
      <c r="B51" s="4"/>
      <c r="C51" s="4"/>
      <c r="D51" s="4"/>
      <c r="E51" s="4"/>
      <c r="F51" s="4"/>
      <c r="G51" s="4"/>
      <c r="I51" s="113" t="s">
        <v>70</v>
      </c>
      <c r="J51" s="52">
        <f>G39</f>
        <v>0.1</v>
      </c>
      <c r="K51" s="67">
        <v>7.5000000000000011E-2</v>
      </c>
      <c r="L51" s="67">
        <v>8.0000000000000016E-2</v>
      </c>
      <c r="M51" s="67">
        <v>8.5000000000000006E-2</v>
      </c>
      <c r="N51" s="67">
        <v>9.0000000000000011E-2</v>
      </c>
      <c r="O51" s="67">
        <v>9.5000000000000001E-2</v>
      </c>
      <c r="P51" s="68">
        <v>0.1</v>
      </c>
      <c r="Q51" s="67">
        <v>0.10500000000000001</v>
      </c>
      <c r="R51" s="67">
        <v>0.11000000000000001</v>
      </c>
      <c r="S51" s="67">
        <v>0.11499999999999999</v>
      </c>
      <c r="T51" s="67">
        <v>0.12</v>
      </c>
      <c r="U51" s="67">
        <v>0.125</v>
      </c>
    </row>
    <row r="52" spans="1:26" x14ac:dyDescent="0.25">
      <c r="A52" s="4"/>
      <c r="B52" s="4"/>
      <c r="C52" s="4"/>
      <c r="D52" s="4"/>
      <c r="E52" s="4"/>
      <c r="F52" s="4"/>
      <c r="G52" s="4"/>
      <c r="I52" s="116" t="s">
        <v>76</v>
      </c>
      <c r="J52" s="41">
        <f>$G$41</f>
        <v>5.7840281878450384</v>
      </c>
      <c r="K52" s="21">
        <f t="dataTable" ref="K52:U52" dt2D="0" dtr="1" r1="G39" ca="1"/>
        <v>5.2888163329407991</v>
      </c>
      <c r="L52" s="21">
        <v>5.3799354542800719</v>
      </c>
      <c r="M52" s="21">
        <v>5.4747300552728957</v>
      </c>
      <c r="N52" s="21">
        <v>5.5734709928541575</v>
      </c>
      <c r="O52" s="21">
        <v>5.6764588167996024</v>
      </c>
      <c r="P52" s="21">
        <v>5.7840281878450384</v>
      </c>
      <c r="Q52" s="21">
        <v>5.8965531404899236</v>
      </c>
      <c r="R52" s="21">
        <v>6.014453390747275</v>
      </c>
      <c r="S52" s="21">
        <v>6.1382019465474347</v>
      </c>
      <c r="T52" s="21">
        <v>6.2683343555314481</v>
      </c>
      <c r="U52" s="21">
        <v>6.4054600294152815</v>
      </c>
      <c r="V52" s="83"/>
      <c r="W52" s="83"/>
      <c r="X52" s="83"/>
      <c r="Y52" s="83"/>
      <c r="Z52" s="83"/>
    </row>
    <row r="53" spans="1:26" x14ac:dyDescent="0.25">
      <c r="A53" s="4"/>
      <c r="B53" s="4"/>
      <c r="C53" s="4"/>
      <c r="D53" s="4"/>
      <c r="E53" s="4"/>
      <c r="F53" s="4"/>
      <c r="G53" s="4"/>
      <c r="M53" s="87"/>
      <c r="P53" s="87"/>
      <c r="V53" s="88"/>
      <c r="W53" s="89" t="s">
        <v>0</v>
      </c>
      <c r="X53" s="90" t="s">
        <v>100</v>
      </c>
      <c r="Y53" s="91" t="s">
        <v>101</v>
      </c>
      <c r="Z53" s="88"/>
    </row>
    <row r="54" spans="1:26" x14ac:dyDescent="0.25">
      <c r="A54" s="4"/>
      <c r="B54" s="77" t="s">
        <v>130</v>
      </c>
      <c r="C54" s="4"/>
      <c r="D54" s="4"/>
      <c r="E54" s="4"/>
      <c r="F54" s="4"/>
      <c r="G54" s="4"/>
      <c r="I54" s="82" t="s">
        <v>110</v>
      </c>
      <c r="J54" s="92">
        <f>G40</f>
        <v>4.2378634980153391</v>
      </c>
      <c r="K54" s="7">
        <v>1</v>
      </c>
      <c r="M54" s="87"/>
      <c r="P54" s="87"/>
      <c r="R54" s="93"/>
      <c r="S54" s="7" t="s">
        <v>99</v>
      </c>
      <c r="V54" s="117" t="s">
        <v>91</v>
      </c>
      <c r="W54" s="94">
        <v>0.26</v>
      </c>
      <c r="X54" s="95">
        <v>0.35</v>
      </c>
      <c r="Y54" s="96">
        <v>0.44</v>
      </c>
      <c r="Z54" s="88" t="s">
        <v>22</v>
      </c>
    </row>
    <row r="55" spans="1:26" x14ac:dyDescent="0.25">
      <c r="A55" s="4"/>
      <c r="B55" s="78" t="s">
        <v>127</v>
      </c>
      <c r="C55" s="78" t="s">
        <v>129</v>
      </c>
      <c r="D55" s="78" t="s">
        <v>120</v>
      </c>
      <c r="E55" s="78" t="s">
        <v>128</v>
      </c>
      <c r="F55" s="4"/>
      <c r="G55" s="4"/>
      <c r="M55" s="87"/>
      <c r="P55" s="87"/>
      <c r="V55" s="118" t="s">
        <v>102</v>
      </c>
      <c r="W55" s="94">
        <v>52.5</v>
      </c>
      <c r="X55" s="97">
        <v>70</v>
      </c>
      <c r="Y55" s="96">
        <v>87.5</v>
      </c>
      <c r="Z55" s="88" t="s">
        <v>15</v>
      </c>
    </row>
    <row r="56" spans="1:26" ht="15" customHeight="1" x14ac:dyDescent="0.25">
      <c r="A56" s="4"/>
      <c r="B56" s="79">
        <v>24</v>
      </c>
      <c r="C56" s="79">
        <v>7</v>
      </c>
      <c r="D56" s="79">
        <v>52</v>
      </c>
      <c r="E56" s="79">
        <f t="shared" ref="E56:E64" si="6">B56*C56*D56</f>
        <v>8736</v>
      </c>
      <c r="F56" s="4"/>
      <c r="G56" s="4"/>
      <c r="M56" s="87"/>
      <c r="P56" s="87"/>
      <c r="V56" s="118" t="s">
        <v>98</v>
      </c>
      <c r="W56" s="98">
        <v>2.2999999999999998</v>
      </c>
      <c r="X56" s="99">
        <v>3</v>
      </c>
      <c r="Y56" s="100">
        <v>3.8</v>
      </c>
      <c r="Z56" s="88" t="s">
        <v>0</v>
      </c>
    </row>
    <row r="57" spans="1:26" x14ac:dyDescent="0.25">
      <c r="A57" s="4"/>
      <c r="B57" s="79">
        <v>24</v>
      </c>
      <c r="C57" s="79">
        <v>7</v>
      </c>
      <c r="D57" s="79">
        <v>51</v>
      </c>
      <c r="E57" s="79">
        <f t="shared" si="6"/>
        <v>8568</v>
      </c>
      <c r="F57" s="4"/>
      <c r="G57" s="4"/>
      <c r="M57" s="87"/>
      <c r="P57" s="87"/>
      <c r="V57" s="118" t="s">
        <v>96</v>
      </c>
      <c r="W57" s="94">
        <v>0.86</v>
      </c>
      <c r="X57" s="95">
        <v>0.9</v>
      </c>
      <c r="Y57" s="96">
        <v>0.95</v>
      </c>
      <c r="Z57" s="88" t="s">
        <v>0</v>
      </c>
    </row>
    <row r="58" spans="1:26" ht="12.75" customHeight="1" x14ac:dyDescent="0.25">
      <c r="A58" s="4"/>
      <c r="B58" s="79">
        <v>24</v>
      </c>
      <c r="C58" s="79">
        <v>7</v>
      </c>
      <c r="D58" s="79">
        <v>50</v>
      </c>
      <c r="E58" s="79">
        <f t="shared" si="6"/>
        <v>8400</v>
      </c>
      <c r="F58" s="4"/>
      <c r="G58" s="4"/>
      <c r="M58" s="87"/>
      <c r="P58" s="87"/>
      <c r="V58" s="119" t="s">
        <v>111</v>
      </c>
      <c r="W58" s="94">
        <v>9.6000000000000002E-2</v>
      </c>
      <c r="X58" s="97">
        <v>0.128</v>
      </c>
      <c r="Y58" s="96">
        <v>0.16</v>
      </c>
      <c r="Z58" s="88" t="s">
        <v>30</v>
      </c>
    </row>
    <row r="59" spans="1:26" x14ac:dyDescent="0.25">
      <c r="A59" s="4"/>
      <c r="B59" s="79">
        <v>24</v>
      </c>
      <c r="C59" s="79">
        <v>6</v>
      </c>
      <c r="D59" s="79">
        <v>52</v>
      </c>
      <c r="E59" s="79">
        <f t="shared" si="6"/>
        <v>7488</v>
      </c>
      <c r="F59" s="4"/>
      <c r="G59" s="4"/>
      <c r="M59" s="87"/>
      <c r="P59" s="87"/>
      <c r="V59" s="119" t="s">
        <v>97</v>
      </c>
      <c r="W59" s="94">
        <v>0.03</v>
      </c>
      <c r="X59" s="97">
        <v>0.04</v>
      </c>
      <c r="Y59" s="96">
        <v>0.05</v>
      </c>
      <c r="Z59" s="88" t="s">
        <v>0</v>
      </c>
    </row>
    <row r="60" spans="1:26" x14ac:dyDescent="0.25">
      <c r="A60" s="4"/>
      <c r="B60" s="79">
        <v>24</v>
      </c>
      <c r="C60" s="79">
        <v>6</v>
      </c>
      <c r="D60" s="79">
        <v>51</v>
      </c>
      <c r="E60" s="79">
        <f t="shared" si="6"/>
        <v>7344</v>
      </c>
      <c r="F60" s="4"/>
      <c r="G60" s="4"/>
      <c r="V60" s="118" t="s">
        <v>89</v>
      </c>
      <c r="W60" s="94">
        <v>750</v>
      </c>
      <c r="X60" s="97" t="s">
        <v>103</v>
      </c>
      <c r="Y60" s="96">
        <v>1250</v>
      </c>
      <c r="Z60" s="88" t="s">
        <v>18</v>
      </c>
    </row>
    <row r="61" spans="1:26" ht="15" customHeight="1" x14ac:dyDescent="0.25">
      <c r="A61" s="4"/>
      <c r="B61" s="78">
        <v>24</v>
      </c>
      <c r="C61" s="78">
        <v>6</v>
      </c>
      <c r="D61" s="78">
        <v>50</v>
      </c>
      <c r="E61" s="78">
        <f t="shared" si="6"/>
        <v>7200</v>
      </c>
      <c r="F61" s="4"/>
      <c r="G61" s="4"/>
      <c r="V61" s="118" t="s">
        <v>112</v>
      </c>
      <c r="W61" s="94">
        <v>69.400000000000006</v>
      </c>
      <c r="X61" s="97">
        <v>92.5</v>
      </c>
      <c r="Y61" s="96">
        <v>115.6</v>
      </c>
      <c r="Z61" s="88" t="s">
        <v>27</v>
      </c>
    </row>
    <row r="62" spans="1:26" ht="15" customHeight="1" x14ac:dyDescent="0.25">
      <c r="A62" s="4"/>
      <c r="B62" s="78">
        <v>24</v>
      </c>
      <c r="C62" s="78">
        <v>5</v>
      </c>
      <c r="D62" s="78">
        <v>52</v>
      </c>
      <c r="E62" s="78">
        <f t="shared" si="6"/>
        <v>6240</v>
      </c>
      <c r="F62" s="4"/>
      <c r="G62" s="4"/>
      <c r="V62" s="118" t="s">
        <v>113</v>
      </c>
      <c r="W62" s="94">
        <v>0.191</v>
      </c>
      <c r="X62" s="97">
        <v>0.20100000000000001</v>
      </c>
      <c r="Y62" s="96">
        <v>0.21099999999999999</v>
      </c>
      <c r="Z62" s="88" t="s">
        <v>30</v>
      </c>
    </row>
    <row r="63" spans="1:26" x14ac:dyDescent="0.25">
      <c r="A63" s="4"/>
      <c r="B63" s="79">
        <v>24</v>
      </c>
      <c r="C63" s="79">
        <v>5</v>
      </c>
      <c r="D63" s="79">
        <v>51</v>
      </c>
      <c r="E63" s="79">
        <f t="shared" si="6"/>
        <v>6120</v>
      </c>
      <c r="F63" s="4"/>
      <c r="G63" s="4"/>
      <c r="V63" s="118" t="s">
        <v>95</v>
      </c>
      <c r="W63" s="94" t="s">
        <v>116</v>
      </c>
      <c r="X63" s="97" t="s">
        <v>114</v>
      </c>
      <c r="Y63" s="96" t="s">
        <v>115</v>
      </c>
      <c r="Z63" s="88" t="s">
        <v>40</v>
      </c>
    </row>
    <row r="64" spans="1:26" x14ac:dyDescent="0.25">
      <c r="A64" s="4"/>
      <c r="B64" s="79">
        <v>24</v>
      </c>
      <c r="C64" s="79">
        <v>5</v>
      </c>
      <c r="D64" s="79">
        <v>50</v>
      </c>
      <c r="E64" s="79">
        <f t="shared" si="6"/>
        <v>6000</v>
      </c>
      <c r="F64" s="4"/>
      <c r="G64" s="4"/>
      <c r="V64" s="120" t="s">
        <v>104</v>
      </c>
      <c r="W64" s="94">
        <v>0.11</v>
      </c>
      <c r="X64" s="101">
        <v>0.15</v>
      </c>
      <c r="Y64" s="96">
        <v>0.19</v>
      </c>
      <c r="Z64" s="88" t="s">
        <v>22</v>
      </c>
    </row>
    <row r="65" spans="22:26" ht="15.75" x14ac:dyDescent="0.25">
      <c r="V65" s="102" t="s">
        <v>119</v>
      </c>
      <c r="W65" s="103" t="s">
        <v>105</v>
      </c>
      <c r="X65" s="104"/>
      <c r="Y65" s="104"/>
      <c r="Z65" s="105"/>
    </row>
    <row r="66" spans="22:26" ht="15.75" x14ac:dyDescent="0.25">
      <c r="V66" s="102" t="s">
        <v>117</v>
      </c>
      <c r="W66" s="106"/>
      <c r="X66" s="106"/>
      <c r="Y66" s="106"/>
      <c r="Z66" s="106"/>
    </row>
    <row r="67" spans="22:26" ht="15.75" x14ac:dyDescent="0.25">
      <c r="V67" s="102" t="s">
        <v>118</v>
      </c>
      <c r="W67" s="106"/>
      <c r="X67" s="106"/>
      <c r="Y67" s="106"/>
      <c r="Z67" s="106"/>
    </row>
    <row r="71" spans="22:26" x14ac:dyDescent="0.25">
      <c r="V71" s="107"/>
    </row>
  </sheetData>
  <sheetProtection sheet="1" objects="1" scenarios="1"/>
  <mergeCells count="2">
    <mergeCell ref="K25:U25"/>
    <mergeCell ref="W65:Y65"/>
  </mergeCells>
  <conditionalFormatting sqref="D33:F3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{2D053CFA-AB9D-4459-8688-66C5A429179C}</x14:id>
        </ext>
      </extLst>
    </cfRule>
  </conditionalFormatting>
  <conditionalFormatting sqref="G33:G3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{ADB1E901-F4DC-4D13-B92A-5CAE44CA6298}</x14:id>
        </ext>
      </extLst>
    </cfRule>
  </conditionalFormatting>
  <conditionalFormatting sqref="AD56:AN63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H12" r:id="rId1" display="https://www.enerprice.ch/charts/strompreis/" xr:uid="{083D5A17-00C5-4330-B014-C2A2413B346B}"/>
    <hyperlink ref="H11" r:id="rId2" display="https://www.enerprice.ch/charts/erdgaspreise/" xr:uid="{111BCAA2-CD46-403A-A7FF-EDCB3E42C350}"/>
    <hyperlink ref="H14" r:id="rId3" display="https://www.bafu.admin.ch/bafu/de/home/themen/klima/fragen-antworten.html" xr:uid="{38A1F462-8361-4C00-997F-8AEB5DDC4FB5}"/>
    <hyperlink ref="H15" r:id="rId4" display="https://www.bafu.admin.ch/dam/bafu/de/dokumente/klima/fachinfo-daten/CO2_Emissionsfaktoren_THG_Inventar.pdf.download.pdf/Faktenblatt_CO2-Emissionsfaktoren_01-2022_DE.pdf" xr:uid="{74129ED8-6F15-44B6-B341-476CA12455DC}"/>
  </hyperlinks>
  <pageMargins left="0.7" right="0.7" top="0.78740157499999996" bottom="0.78740157499999996" header="0.3" footer="0.3"/>
  <pageSetup paperSize="9" orientation="portrait" horizontalDpi="4294967293" r:id="rId5"/>
  <ignoredErrors>
    <ignoredError sqref="J27:U49 J6:U23 D16 D6:G14 D17:G41 E16:G16 D15:F15" unlockedFormula="1"/>
  </ignoredErrors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53CFA-AB9D-4459-8688-66C5A42917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D33:F36</xm:sqref>
        </x14:conditionalFormatting>
        <x14:conditionalFormatting xmlns:xm="http://schemas.microsoft.com/office/excel/2006/main">
          <x14:cfRule type="dataBar" id="{ADB1E901-F4DC-4D13-B92A-5CAE44CA62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G33:G36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7E7B-0B0F-451E-B83E-F81269DE9539}">
  <dimension ref="B1:AA63"/>
  <sheetViews>
    <sheetView tabSelected="1" zoomScale="85" zoomScaleNormal="85" workbookViewId="0">
      <selection activeCell="L52" sqref="L52"/>
    </sheetView>
  </sheetViews>
  <sheetFormatPr baseColWidth="10" defaultRowHeight="15" x14ac:dyDescent="0.25"/>
  <cols>
    <col min="1" max="1" width="4.140625" style="7" customWidth="1"/>
    <col min="2" max="2" width="38.7109375" style="7" bestFit="1" customWidth="1"/>
    <col min="3" max="3" width="15" style="7" customWidth="1"/>
    <col min="4" max="4" width="10.28515625" style="7" bestFit="1" customWidth="1"/>
    <col min="5" max="5" width="13.28515625" style="7" bestFit="1" customWidth="1"/>
    <col min="6" max="6" width="17.7109375" style="7" customWidth="1"/>
    <col min="7" max="7" width="4.140625" style="7" bestFit="1" customWidth="1"/>
    <col min="8" max="9" width="5.28515625" style="7" bestFit="1" customWidth="1"/>
    <col min="10" max="10" width="5.7109375" style="7" bestFit="1" customWidth="1"/>
    <col min="11" max="11" width="6.42578125" style="7" bestFit="1" customWidth="1"/>
    <col min="12" max="12" width="5.28515625" style="7" bestFit="1" customWidth="1"/>
    <col min="13" max="13" width="4.5703125" style="7" customWidth="1"/>
    <col min="14" max="14" width="5.7109375" style="7" customWidth="1"/>
    <col min="15" max="15" width="5.42578125" style="7" customWidth="1"/>
    <col min="16" max="16" width="5.140625" style="7" bestFit="1" customWidth="1"/>
    <col min="17" max="17" width="4.7109375" style="7" bestFit="1" customWidth="1"/>
    <col min="18" max="18" width="5.140625" style="7" bestFit="1" customWidth="1"/>
    <col min="19" max="19" width="4.7109375" style="7" bestFit="1" customWidth="1"/>
    <col min="20" max="20" width="4.140625" style="7" customWidth="1"/>
    <col min="21" max="21" width="5.7109375" style="7" customWidth="1"/>
    <col min="22" max="22" width="6.28515625" style="7" customWidth="1"/>
    <col min="23" max="23" width="6.140625" style="7" bestFit="1" customWidth="1"/>
    <col min="24" max="24" width="7.7109375" style="7" bestFit="1" customWidth="1"/>
    <col min="25" max="25" width="8.7109375" style="7" bestFit="1" customWidth="1"/>
    <col min="26" max="26" width="7.140625" style="7" customWidth="1"/>
    <col min="27" max="16384" width="11.42578125" style="7"/>
  </cols>
  <sheetData>
    <row r="1" spans="2:26" ht="21.75" thickBot="1" x14ac:dyDescent="0.4">
      <c r="B1" s="133" t="s">
        <v>126</v>
      </c>
      <c r="C1" s="134"/>
      <c r="D1" s="134"/>
      <c r="E1" s="3" t="s">
        <v>131</v>
      </c>
    </row>
    <row r="2" spans="2:26" x14ac:dyDescent="0.25">
      <c r="B2" s="4"/>
      <c r="C2" s="4"/>
      <c r="D2" s="4"/>
    </row>
    <row r="3" spans="2:26" x14ac:dyDescent="0.25">
      <c r="B3" s="71"/>
      <c r="C3" s="71"/>
      <c r="D3" s="71"/>
      <c r="E3" s="6" t="s">
        <v>86</v>
      </c>
      <c r="G3" s="108" t="s">
        <v>72</v>
      </c>
      <c r="H3" s="4"/>
      <c r="I3" s="4"/>
      <c r="J3" s="4"/>
      <c r="K3" s="4"/>
      <c r="L3" s="4"/>
      <c r="M3" s="4"/>
      <c r="N3" s="108" t="s">
        <v>72</v>
      </c>
      <c r="O3" s="4"/>
      <c r="P3" s="4"/>
      <c r="Q3" s="4"/>
      <c r="R3" s="4"/>
      <c r="S3" s="4"/>
      <c r="T3" s="4"/>
      <c r="U3" s="108" t="s">
        <v>72</v>
      </c>
      <c r="V3" s="4"/>
      <c r="W3" s="4"/>
      <c r="X3" s="4"/>
      <c r="Y3" s="4"/>
      <c r="Z3" s="4"/>
    </row>
    <row r="4" spans="2:26" x14ac:dyDescent="0.25">
      <c r="B4" s="72" t="s">
        <v>5</v>
      </c>
      <c r="C4" s="72"/>
      <c r="D4" s="72"/>
      <c r="E4" s="9"/>
      <c r="G4" s="136" t="s">
        <v>35</v>
      </c>
      <c r="H4" s="137"/>
      <c r="I4" s="137"/>
      <c r="J4" s="137"/>
      <c r="K4" s="137"/>
      <c r="L4" s="137"/>
      <c r="M4" s="4"/>
      <c r="N4" s="136" t="s">
        <v>35</v>
      </c>
      <c r="O4" s="137"/>
      <c r="P4" s="137"/>
      <c r="Q4" s="137"/>
      <c r="R4" s="137"/>
      <c r="S4" s="137"/>
      <c r="T4" s="4"/>
      <c r="U4" s="136" t="s">
        <v>35</v>
      </c>
      <c r="V4" s="137"/>
      <c r="W4" s="137"/>
      <c r="X4" s="137"/>
      <c r="Y4" s="137"/>
      <c r="Z4" s="137"/>
    </row>
    <row r="5" spans="2:26" ht="12.75" customHeight="1" x14ac:dyDescent="0.25">
      <c r="B5" s="72" t="s">
        <v>6</v>
      </c>
      <c r="C5" s="72" t="s">
        <v>7</v>
      </c>
      <c r="D5" s="72" t="s">
        <v>8</v>
      </c>
      <c r="E5" s="9"/>
      <c r="G5" s="4"/>
      <c r="H5" s="138" t="s">
        <v>23</v>
      </c>
      <c r="I5" s="139"/>
      <c r="J5" s="139"/>
      <c r="K5" s="139"/>
      <c r="L5" s="139"/>
      <c r="M5" s="4"/>
      <c r="N5" s="4"/>
      <c r="O5" s="138" t="s">
        <v>13</v>
      </c>
      <c r="P5" s="139"/>
      <c r="Q5" s="139"/>
      <c r="R5" s="139"/>
      <c r="S5" s="139"/>
      <c r="T5" s="4"/>
      <c r="U5" s="4"/>
      <c r="V5" s="138" t="s">
        <v>44</v>
      </c>
      <c r="W5" s="139"/>
      <c r="X5" s="139"/>
      <c r="Y5" s="139"/>
      <c r="Z5" s="139"/>
    </row>
    <row r="6" spans="2:26" x14ac:dyDescent="0.25">
      <c r="B6" s="72" t="s">
        <v>9</v>
      </c>
      <c r="C6" s="72" t="s">
        <v>10</v>
      </c>
      <c r="D6" s="72" t="s">
        <v>3</v>
      </c>
      <c r="E6" s="10">
        <v>120</v>
      </c>
      <c r="G6" s="92">
        <f>E40</f>
        <v>4.2112736327722953</v>
      </c>
      <c r="H6" s="121">
        <v>0.25</v>
      </c>
      <c r="I6" s="121">
        <v>0.3</v>
      </c>
      <c r="J6" s="121">
        <v>0.35</v>
      </c>
      <c r="K6" s="121">
        <v>0.4</v>
      </c>
      <c r="L6" s="121">
        <v>0.45</v>
      </c>
      <c r="N6" s="92">
        <f>E40</f>
        <v>4.2112736327722953</v>
      </c>
      <c r="O6" s="121">
        <v>50</v>
      </c>
      <c r="P6" s="121">
        <v>60</v>
      </c>
      <c r="Q6" s="121">
        <v>70</v>
      </c>
      <c r="R6" s="121">
        <v>80</v>
      </c>
      <c r="S6" s="121">
        <v>90</v>
      </c>
      <c r="U6" s="92">
        <f>E40</f>
        <v>4.2112736327722953</v>
      </c>
      <c r="V6" s="121">
        <v>2</v>
      </c>
      <c r="W6" s="121">
        <v>2.5</v>
      </c>
      <c r="X6" s="121">
        <v>3</v>
      </c>
      <c r="Y6" s="121">
        <v>3.5</v>
      </c>
      <c r="Z6" s="121">
        <v>4</v>
      </c>
    </row>
    <row r="7" spans="2:26" x14ac:dyDescent="0.25">
      <c r="B7" s="72" t="s">
        <v>11</v>
      </c>
      <c r="C7" s="72" t="s">
        <v>12</v>
      </c>
      <c r="D7" s="72" t="s">
        <v>3</v>
      </c>
      <c r="E7" s="10">
        <v>50</v>
      </c>
      <c r="G7" s="122">
        <v>0.5</v>
      </c>
      <c r="H7" s="92">
        <f t="dataTable" ref="H7:L31" dt2D="1" dtr="1" r1="E12" r2="E17" ca="1"/>
        <v>0.34326386027734995</v>
      </c>
      <c r="I7" s="92">
        <v>0.28703546425407322</v>
      </c>
      <c r="J7" s="92">
        <v>0.24663532256857898</v>
      </c>
      <c r="K7" s="92">
        <v>0.21620460032679212</v>
      </c>
      <c r="L7" s="92">
        <v>0.19245841322384252</v>
      </c>
      <c r="N7" s="121">
        <v>0.5</v>
      </c>
      <c r="O7" s="92">
        <f t="dataTable" ref="O7:S31" dt2D="1" dtr="1" r1="E8" r2="E17"/>
        <v>0.23551104781446017</v>
      </c>
      <c r="P7" s="92">
        <v>0.24107717248320681</v>
      </c>
      <c r="Q7" s="92">
        <v>0.24663532256857898</v>
      </c>
      <c r="R7" s="92">
        <v>0.25221824591302561</v>
      </c>
      <c r="S7" s="92">
        <v>0.25785087791296535</v>
      </c>
      <c r="U7" s="121">
        <v>0.5</v>
      </c>
      <c r="V7" s="92">
        <f t="dataTable" ref="V7:Z31" dt2D="1" dtr="1" r1="E22" r2="E17" ca="1"/>
        <v>0.16388461856885592</v>
      </c>
      <c r="W7" s="92">
        <v>0.20519205142187619</v>
      </c>
      <c r="X7" s="92">
        <v>0.24663532256857898</v>
      </c>
      <c r="Y7" s="92">
        <v>0.28821510316292692</v>
      </c>
      <c r="Z7" s="92">
        <v>0.3299320687875873</v>
      </c>
    </row>
    <row r="8" spans="2:26" x14ac:dyDescent="0.25">
      <c r="B8" s="72" t="s">
        <v>13</v>
      </c>
      <c r="C8" s="72" t="s">
        <v>14</v>
      </c>
      <c r="D8" s="72" t="s">
        <v>15</v>
      </c>
      <c r="E8" s="123">
        <f>E6-E7</f>
        <v>70</v>
      </c>
      <c r="G8" s="122">
        <v>0.6</v>
      </c>
      <c r="H8" s="92">
        <v>0.42833250091118236</v>
      </c>
      <c r="I8" s="92">
        <v>0.35847447335145632</v>
      </c>
      <c r="J8" s="92">
        <v>0.3082079222877368</v>
      </c>
      <c r="K8" s="92">
        <v>0.27030482879207895</v>
      </c>
      <c r="L8" s="92">
        <v>0.24070337512310416</v>
      </c>
      <c r="N8" s="121">
        <v>0.6</v>
      </c>
      <c r="O8" s="92">
        <v>0.29102939978563813</v>
      </c>
      <c r="P8" s="92">
        <v>0.29957673025248738</v>
      </c>
      <c r="Q8" s="92">
        <v>0.3082079222877368</v>
      </c>
      <c r="R8" s="92">
        <v>0.3169759102296052</v>
      </c>
      <c r="S8" s="92">
        <v>0.32592354515419569</v>
      </c>
      <c r="U8" s="121">
        <v>0.6</v>
      </c>
      <c r="V8" s="92">
        <v>0.20463102946612652</v>
      </c>
      <c r="W8" s="92">
        <v>0.25631328334302134</v>
      </c>
      <c r="X8" s="92">
        <v>0.3082079222877368</v>
      </c>
      <c r="Y8" s="92">
        <v>0.36031625817100876</v>
      </c>
      <c r="Z8" s="92">
        <v>0.41263961369016999</v>
      </c>
    </row>
    <row r="9" spans="2:26" x14ac:dyDescent="0.25">
      <c r="B9" s="72" t="s">
        <v>16</v>
      </c>
      <c r="C9" s="72" t="s">
        <v>17</v>
      </c>
      <c r="D9" s="72" t="s">
        <v>18</v>
      </c>
      <c r="E9" s="10">
        <v>1000</v>
      </c>
      <c r="G9" s="122">
        <v>0.7</v>
      </c>
      <c r="H9" s="92">
        <v>0.52046295154774813</v>
      </c>
      <c r="I9" s="92">
        <v>0.43598124219040379</v>
      </c>
      <c r="J9" s="92">
        <v>0.37509560591934987</v>
      </c>
      <c r="K9" s="92">
        <v>0.32913171575304712</v>
      </c>
      <c r="L9" s="92">
        <v>0.29320288817937223</v>
      </c>
      <c r="N9" s="121">
        <v>0.7</v>
      </c>
      <c r="O9" s="92">
        <v>0.34995588649605658</v>
      </c>
      <c r="P9" s="92">
        <v>0.36238882114262827</v>
      </c>
      <c r="Q9" s="92">
        <v>0.37509560591934987</v>
      </c>
      <c r="R9" s="92">
        <v>0.38816290697055794</v>
      </c>
      <c r="S9" s="92">
        <v>0.40166638950052197</v>
      </c>
      <c r="U9" s="121">
        <v>0.7</v>
      </c>
      <c r="V9" s="92">
        <v>0.24881932348082686</v>
      </c>
      <c r="W9" s="92">
        <v>0.31179997293430206</v>
      </c>
      <c r="X9" s="92">
        <v>0.37509560591934987</v>
      </c>
      <c r="Y9" s="92">
        <v>0.43870859133850915</v>
      </c>
      <c r="Z9" s="92">
        <v>0.50264132190848487</v>
      </c>
    </row>
    <row r="10" spans="2:26" x14ac:dyDescent="0.25">
      <c r="B10" s="73" t="s">
        <v>19</v>
      </c>
      <c r="C10" s="73"/>
      <c r="D10" s="74"/>
      <c r="E10" s="8"/>
      <c r="G10" s="122">
        <v>0.8</v>
      </c>
      <c r="H10" s="92">
        <v>0.62057262472238206</v>
      </c>
      <c r="I10" s="92">
        <v>0.52036311611250718</v>
      </c>
      <c r="J10" s="92">
        <v>0.44801763229305686</v>
      </c>
      <c r="K10" s="92">
        <v>0.39333299911647279</v>
      </c>
      <c r="L10" s="92">
        <v>0.35054570283716258</v>
      </c>
      <c r="N10" s="121">
        <v>0.8</v>
      </c>
      <c r="O10" s="92">
        <v>0.41261427093411579</v>
      </c>
      <c r="P10" s="92">
        <v>0.43000856910324697</v>
      </c>
      <c r="Q10" s="92">
        <v>0.44801763229305686</v>
      </c>
      <c r="R10" s="92">
        <v>0.46678673455234826</v>
      </c>
      <c r="S10" s="92">
        <v>0.48645317732105031</v>
      </c>
      <c r="U10" s="121">
        <v>0.8</v>
      </c>
      <c r="V10" s="92">
        <v>0.29690484014870766</v>
      </c>
      <c r="W10" s="92">
        <v>0.37223623759208285</v>
      </c>
      <c r="X10" s="92">
        <v>0.44801763229305686</v>
      </c>
      <c r="Y10" s="92">
        <v>0.52425306846493991</v>
      </c>
      <c r="Z10" s="92">
        <v>0.60094663892817024</v>
      </c>
    </row>
    <row r="11" spans="2:26" x14ac:dyDescent="0.25">
      <c r="B11" s="72" t="s">
        <v>20</v>
      </c>
      <c r="C11" s="72" t="s">
        <v>21</v>
      </c>
      <c r="D11" s="75" t="s">
        <v>132</v>
      </c>
      <c r="E11" s="15">
        <f>E12/E17</f>
        <v>0.15021459227467809</v>
      </c>
      <c r="G11" s="122">
        <v>0.9</v>
      </c>
      <c r="H11" s="92">
        <v>0.72974503619410491</v>
      </c>
      <c r="I11" s="92">
        <v>0.61257731605786581</v>
      </c>
      <c r="J11" s="92">
        <v>0.52782916816046843</v>
      </c>
      <c r="K11" s="92">
        <v>0.46368043601164</v>
      </c>
      <c r="L11" s="92">
        <v>0.41343445203686363</v>
      </c>
      <c r="N11" s="121">
        <v>0.9</v>
      </c>
      <c r="O11" s="92">
        <v>0.47937066585939953</v>
      </c>
      <c r="P11" s="92">
        <v>0.50300990803691592</v>
      </c>
      <c r="Q11" s="92">
        <v>0.52782916816046843</v>
      </c>
      <c r="R11" s="92">
        <v>0.55407699759699558</v>
      </c>
      <c r="S11" s="92">
        <v>0.58200656892380564</v>
      </c>
      <c r="U11" s="121">
        <v>0.9</v>
      </c>
      <c r="V11" s="92">
        <v>0.34942694234284999</v>
      </c>
      <c r="W11" s="92">
        <v>0.43831526957285266</v>
      </c>
      <c r="X11" s="92">
        <v>0.52782916816046843</v>
      </c>
      <c r="Y11" s="92">
        <v>0.61797526532213809</v>
      </c>
      <c r="Z11" s="92">
        <v>0.70876028221645793</v>
      </c>
    </row>
    <row r="12" spans="2:26" x14ac:dyDescent="0.25">
      <c r="B12" s="71" t="s">
        <v>23</v>
      </c>
      <c r="C12" s="72" t="s">
        <v>24</v>
      </c>
      <c r="D12" s="75" t="s">
        <v>132</v>
      </c>
      <c r="E12" s="124">
        <v>0.35</v>
      </c>
      <c r="G12" s="122">
        <v>1</v>
      </c>
      <c r="H12" s="92">
        <v>0.84926917973004434</v>
      </c>
      <c r="I12" s="92">
        <v>0.71376740983145737</v>
      </c>
      <c r="J12" s="92">
        <v>0.61555498046951751</v>
      </c>
      <c r="K12" s="92">
        <v>0.54110097666345325</v>
      </c>
      <c r="L12" s="92">
        <v>0.48271458591484268</v>
      </c>
      <c r="N12" s="121">
        <v>1</v>
      </c>
      <c r="O12" s="92">
        <v>0.55064069234021251</v>
      </c>
      <c r="P12" s="92">
        <v>0.58206191206922064</v>
      </c>
      <c r="Q12" s="92">
        <v>0.61555498046951751</v>
      </c>
      <c r="R12" s="92">
        <v>0.65155018191171998</v>
      </c>
      <c r="S12" s="92">
        <v>0.69051638801073167</v>
      </c>
      <c r="U12" s="121">
        <v>1</v>
      </c>
      <c r="V12" s="92">
        <v>0.40702933452548701</v>
      </c>
      <c r="W12" s="92">
        <v>0.51086604281122994</v>
      </c>
      <c r="X12" s="92">
        <v>0.61555498046951751</v>
      </c>
      <c r="Y12" s="92">
        <v>0.72110668261398969</v>
      </c>
      <c r="Z12" s="92">
        <v>0.82753185872113</v>
      </c>
    </row>
    <row r="13" spans="2:26" x14ac:dyDescent="0.25">
      <c r="B13" s="72" t="s">
        <v>25</v>
      </c>
      <c r="C13" s="72" t="s">
        <v>26</v>
      </c>
      <c r="D13" s="75" t="s">
        <v>133</v>
      </c>
      <c r="E13" s="16">
        <v>92.5</v>
      </c>
      <c r="G13" s="122">
        <v>1.1000000000000001</v>
      </c>
      <c r="H13" s="92">
        <v>0.98069065989249182</v>
      </c>
      <c r="I13" s="92">
        <v>0.82531097826966615</v>
      </c>
      <c r="J13" s="92">
        <v>0.71243367449962081</v>
      </c>
      <c r="K13" s="92">
        <v>0.62671783916892598</v>
      </c>
      <c r="L13" s="92">
        <v>0.55941260068994358</v>
      </c>
      <c r="N13" s="121">
        <v>1.1000000000000001</v>
      </c>
      <c r="O13" s="92">
        <v>0.62689814113817754</v>
      </c>
      <c r="P13" s="92">
        <v>0.66794936194203758</v>
      </c>
      <c r="Q13" s="92">
        <v>0.71243367449962081</v>
      </c>
      <c r="R13" s="92">
        <v>0.7610985027579299</v>
      </c>
      <c r="S13" s="92">
        <v>0.81480949977341788</v>
      </c>
      <c r="U13" s="121">
        <v>1.1000000000000001</v>
      </c>
      <c r="V13" s="92">
        <v>0.47048657659222276</v>
      </c>
      <c r="W13" s="92">
        <v>0.59088827073675265</v>
      </c>
      <c r="X13" s="92">
        <v>0.71243367449962081</v>
      </c>
      <c r="Y13" s="92">
        <v>0.83513916199555116</v>
      </c>
      <c r="Z13" s="92">
        <v>0.95902142140180313</v>
      </c>
    </row>
    <row r="14" spans="2:26" x14ac:dyDescent="0.25">
      <c r="B14" s="72" t="s">
        <v>28</v>
      </c>
      <c r="C14" s="72" t="s">
        <v>29</v>
      </c>
      <c r="D14" s="72" t="s">
        <v>30</v>
      </c>
      <c r="E14" s="10">
        <v>0.128</v>
      </c>
      <c r="F14" s="23" t="s">
        <v>2</v>
      </c>
      <c r="G14" s="122">
        <v>1.2</v>
      </c>
      <c r="H14" s="92">
        <v>1.1258788937170385</v>
      </c>
      <c r="I14" s="92">
        <v>0.94888270146290776</v>
      </c>
      <c r="J14" s="92">
        <v>0.81997654087763683</v>
      </c>
      <c r="K14" s="92">
        <v>0.72190535887111673</v>
      </c>
      <c r="L14" s="92">
        <v>0.64478724172257573</v>
      </c>
      <c r="N14" s="121">
        <v>1.2</v>
      </c>
      <c r="O14" s="92">
        <v>0.70868551837447258</v>
      </c>
      <c r="P14" s="92">
        <v>0.76159888746829418</v>
      </c>
      <c r="Q14" s="92">
        <v>0.81997654087763683</v>
      </c>
      <c r="R14" s="92">
        <v>0.88511395346198674</v>
      </c>
      <c r="S14" s="92">
        <v>0.95859963187480701</v>
      </c>
      <c r="U14" s="121">
        <v>1.2</v>
      </c>
      <c r="V14" s="92">
        <v>0.54073911539365505</v>
      </c>
      <c r="W14" s="92">
        <v>0.67959875051382357</v>
      </c>
      <c r="X14" s="92">
        <v>0.81997654087763683</v>
      </c>
      <c r="Y14" s="92">
        <v>0.96189752036677045</v>
      </c>
      <c r="Z14" s="92">
        <v>1.1053872763055854</v>
      </c>
    </row>
    <row r="15" spans="2:26" x14ac:dyDescent="0.25">
      <c r="B15" s="72" t="s">
        <v>31</v>
      </c>
      <c r="C15" s="72" t="s">
        <v>32</v>
      </c>
      <c r="D15" s="72" t="s">
        <v>30</v>
      </c>
      <c r="E15" s="10">
        <v>0.20100000000000001</v>
      </c>
      <c r="F15" s="23" t="s">
        <v>1</v>
      </c>
      <c r="G15" s="122">
        <v>1.3</v>
      </c>
      <c r="H15" s="92">
        <v>1.2871165983158359</v>
      </c>
      <c r="I15" s="92">
        <v>1.0865390165079158</v>
      </c>
      <c r="J15" s="92">
        <v>0.9400469676830796</v>
      </c>
      <c r="K15" s="92">
        <v>0.82836332064511509</v>
      </c>
      <c r="L15" s="92">
        <v>0.74039912579597711</v>
      </c>
      <c r="N15" s="121">
        <v>1.3</v>
      </c>
      <c r="O15" s="92">
        <v>0.79662697171620311</v>
      </c>
      <c r="P15" s="92">
        <v>0.86411253329815607</v>
      </c>
      <c r="Q15" s="92">
        <v>0.9400469676830796</v>
      </c>
      <c r="R15" s="92">
        <v>1.026664974804218</v>
      </c>
      <c r="S15" s="92">
        <v>1.1268647640293534</v>
      </c>
      <c r="U15" s="121">
        <v>1.3</v>
      </c>
      <c r="V15" s="92">
        <v>0.61894020692607976</v>
      </c>
      <c r="W15" s="92">
        <v>0.77849366898331152</v>
      </c>
      <c r="X15" s="92">
        <v>0.9400469676830796</v>
      </c>
      <c r="Y15" s="92">
        <v>1.103637938949791</v>
      </c>
      <c r="Z15" s="92">
        <v>1.2693053792147011</v>
      </c>
    </row>
    <row r="16" spans="2:26" x14ac:dyDescent="0.25">
      <c r="B16" s="72" t="s">
        <v>33</v>
      </c>
      <c r="C16" s="72" t="s">
        <v>34</v>
      </c>
      <c r="D16" s="72" t="s">
        <v>0</v>
      </c>
      <c r="E16" s="125">
        <f>E14/E15</f>
        <v>0.63681592039800994</v>
      </c>
      <c r="G16" s="122">
        <v>1.4</v>
      </c>
      <c r="H16" s="92">
        <v>1.4672206912551589</v>
      </c>
      <c r="I16" s="92">
        <v>1.240833472310096</v>
      </c>
      <c r="J16" s="92">
        <v>1.0749693208271132</v>
      </c>
      <c r="K16" s="92">
        <v>0.94821935604900032</v>
      </c>
      <c r="L16" s="92">
        <v>0.84820700589302733</v>
      </c>
      <c r="N16" s="121">
        <v>1.4</v>
      </c>
      <c r="O16" s="92">
        <v>0.89144424851773751</v>
      </c>
      <c r="P16" s="92">
        <v>0.9768113293739159</v>
      </c>
      <c r="Q16" s="92">
        <v>1.0749693208271132</v>
      </c>
      <c r="R16" s="92">
        <v>1.1897537680862182</v>
      </c>
      <c r="S16" s="92">
        <v>1.3264351544176154</v>
      </c>
      <c r="U16" s="121">
        <v>1.4</v>
      </c>
      <c r="V16" s="92">
        <v>0.70651972023393106</v>
      </c>
      <c r="W16" s="92">
        <v>0.88943367460187739</v>
      </c>
      <c r="X16" s="92">
        <v>1.0749693208271132</v>
      </c>
      <c r="Y16" s="92">
        <v>1.2631834305275937</v>
      </c>
      <c r="Z16" s="92">
        <v>1.4541344263925582</v>
      </c>
    </row>
    <row r="17" spans="2:27" x14ac:dyDescent="0.25">
      <c r="B17" s="71" t="s">
        <v>35</v>
      </c>
      <c r="C17" s="72" t="s">
        <v>36</v>
      </c>
      <c r="D17" s="75" t="s">
        <v>0</v>
      </c>
      <c r="E17" s="124">
        <v>2.33</v>
      </c>
      <c r="G17" s="122">
        <v>1.5</v>
      </c>
      <c r="H17" s="7">
        <v>1.6697082677255017</v>
      </c>
      <c r="I17" s="7">
        <v>1.4149766026399369</v>
      </c>
      <c r="J17" s="7">
        <v>1.2276808913515698</v>
      </c>
      <c r="K17" s="7">
        <v>1.0841725976726477</v>
      </c>
      <c r="L17" s="7">
        <v>0.97070338332642547</v>
      </c>
      <c r="N17" s="121">
        <v>1.5</v>
      </c>
      <c r="O17" s="92">
        <v>0.99397654937378432</v>
      </c>
      <c r="P17" s="92">
        <v>1.1012925269592706</v>
      </c>
      <c r="Q17" s="92">
        <v>1.2276808913515698</v>
      </c>
      <c r="R17" s="92">
        <v>1.3797007345096755</v>
      </c>
      <c r="S17" s="92">
        <v>1.5669432300056618</v>
      </c>
      <c r="U17" s="121">
        <v>1.5</v>
      </c>
      <c r="V17" s="92">
        <v>0.80527236103470157</v>
      </c>
      <c r="W17" s="92">
        <v>1.0147620496091487</v>
      </c>
      <c r="X17" s="92">
        <v>1.2276808913515698</v>
      </c>
      <c r="Y17" s="92">
        <v>1.4441137791878067</v>
      </c>
      <c r="Z17" s="92">
        <v>1.6641484315322916</v>
      </c>
    </row>
    <row r="18" spans="2:27" x14ac:dyDescent="0.25">
      <c r="B18" s="73" t="s">
        <v>37</v>
      </c>
      <c r="C18" s="73"/>
      <c r="D18" s="74"/>
      <c r="E18" s="8"/>
      <c r="G18" s="122">
        <v>1.6</v>
      </c>
      <c r="H18" s="126">
        <v>1.8990285612923929</v>
      </c>
      <c r="I18" s="7">
        <v>1.6130617394607309</v>
      </c>
      <c r="J18" s="7">
        <v>1.4019481862630538</v>
      </c>
      <c r="K18" s="7">
        <v>1.239699380354873</v>
      </c>
      <c r="L18" s="7">
        <v>1.1111096022422766</v>
      </c>
      <c r="N18" s="121">
        <v>1.6</v>
      </c>
      <c r="O18" s="92">
        <v>1.1052054334876253</v>
      </c>
      <c r="P18" s="92">
        <v>1.2395057765203144</v>
      </c>
      <c r="Q18" s="92">
        <v>1.4019481862630538</v>
      </c>
      <c r="R18" s="92">
        <v>1.6037358908942283</v>
      </c>
      <c r="S18" s="92">
        <v>1.8624248332265543</v>
      </c>
      <c r="U18" s="121">
        <v>1.6</v>
      </c>
      <c r="V18" s="92">
        <v>0.91748196187693676</v>
      </c>
      <c r="W18" s="92">
        <v>1.1574720496151574</v>
      </c>
      <c r="X18" s="92">
        <v>1.4019481862630538</v>
      </c>
      <c r="Y18" s="92">
        <v>1.6510373426938438</v>
      </c>
      <c r="Z18" s="92">
        <v>1.9048713270442614</v>
      </c>
    </row>
    <row r="19" spans="2:27" x14ac:dyDescent="0.25">
      <c r="B19" s="72" t="s">
        <v>38</v>
      </c>
      <c r="C19" s="72" t="s">
        <v>39</v>
      </c>
      <c r="D19" s="75" t="s">
        <v>40</v>
      </c>
      <c r="E19" s="16">
        <v>6400</v>
      </c>
      <c r="G19" s="122">
        <v>1.7</v>
      </c>
      <c r="H19" s="127">
        <v>2.160893663262192</v>
      </c>
      <c r="I19" s="7">
        <v>1.840390838957412</v>
      </c>
      <c r="J19" s="7">
        <v>1.602681764786503</v>
      </c>
      <c r="K19" s="7">
        <v>1.4193546802266013</v>
      </c>
      <c r="L19" s="7">
        <v>1.2736632657760978</v>
      </c>
      <c r="N19" s="121">
        <v>1.7</v>
      </c>
      <c r="O19" s="92">
        <v>1.2262863419685874</v>
      </c>
      <c r="P19" s="92">
        <v>1.3938559878433665</v>
      </c>
      <c r="Q19" s="92">
        <v>1.602681764786503</v>
      </c>
      <c r="R19" s="92">
        <v>1.8719400822119101</v>
      </c>
      <c r="S19" s="92">
        <v>2.234160149958869</v>
      </c>
      <c r="U19" s="121">
        <v>1.7</v>
      </c>
      <c r="V19" s="92">
        <v>1.0461002982295329</v>
      </c>
      <c r="W19" s="92">
        <v>1.3214490552953118</v>
      </c>
      <c r="X19" s="92">
        <v>1.602681764786503</v>
      </c>
      <c r="Y19" s="92">
        <v>1.8899890656587677</v>
      </c>
      <c r="Z19" s="92">
        <v>2.1835699223375604</v>
      </c>
    </row>
    <row r="20" spans="2:27" x14ac:dyDescent="0.25">
      <c r="B20" s="72" t="s">
        <v>41</v>
      </c>
      <c r="C20" s="72" t="s">
        <v>42</v>
      </c>
      <c r="D20" s="75" t="s">
        <v>0</v>
      </c>
      <c r="E20" s="15">
        <v>0.9</v>
      </c>
      <c r="G20" s="122">
        <v>1.8</v>
      </c>
      <c r="H20" s="7">
        <v>2.4627608023157586</v>
      </c>
      <c r="I20" s="7">
        <v>2.1039561172297625</v>
      </c>
      <c r="J20" s="7">
        <v>1.8364063065136771</v>
      </c>
      <c r="K20" s="7">
        <v>1.6292256480486389</v>
      </c>
      <c r="L20" s="7">
        <v>1.464053307289281</v>
      </c>
      <c r="N20" s="121">
        <v>1.8</v>
      </c>
      <c r="O20" s="92">
        <v>1.3585888857552262</v>
      </c>
      <c r="P20" s="92">
        <v>1.5673444517703454</v>
      </c>
      <c r="Q20" s="92">
        <v>1.8364063065136771</v>
      </c>
      <c r="R20" s="92">
        <v>2.1988037576440913</v>
      </c>
      <c r="S20" s="92">
        <v>2.716039921897571</v>
      </c>
      <c r="U20" s="121">
        <v>1.8</v>
      </c>
      <c r="V20" s="92">
        <v>1.1950105391368355</v>
      </c>
      <c r="W20" s="92">
        <v>1.5118296981477104</v>
      </c>
      <c r="X20" s="92">
        <v>1.8364063065136771</v>
      </c>
      <c r="Y20" s="92">
        <v>2.1690288121974852</v>
      </c>
      <c r="Z20" s="92">
        <v>2.5100001432504411</v>
      </c>
    </row>
    <row r="21" spans="2:27" x14ac:dyDescent="0.25">
      <c r="B21" s="72" t="s">
        <v>43</v>
      </c>
      <c r="C21" s="72"/>
      <c r="D21" s="75" t="s">
        <v>0</v>
      </c>
      <c r="E21" s="16">
        <v>0.04</v>
      </c>
      <c r="G21" s="122">
        <v>1.9</v>
      </c>
      <c r="H21" s="7">
        <v>2.8145539176434786</v>
      </c>
      <c r="I21" s="7">
        <v>2.413171949636745</v>
      </c>
      <c r="J21" s="7">
        <v>2.1119832006303243</v>
      </c>
      <c r="K21" s="7">
        <v>1.8776349880149563</v>
      </c>
      <c r="L21" s="7">
        <v>1.6900995013819335</v>
      </c>
      <c r="N21" s="121">
        <v>1.9</v>
      </c>
      <c r="O21" s="92">
        <v>1.5037488793432752</v>
      </c>
      <c r="P21" s="92">
        <v>1.7637659255308789</v>
      </c>
      <c r="Q21" s="92">
        <v>2.1119832006303243</v>
      </c>
      <c r="R21" s="92">
        <v>2.6059340946467455</v>
      </c>
      <c r="S21" s="92">
        <v>3.3655312241258715</v>
      </c>
      <c r="U21" s="121">
        <v>1.9</v>
      </c>
      <c r="V21" s="92">
        <v>1.3694260690555424</v>
      </c>
      <c r="W21" s="92">
        <v>1.7355496557466261</v>
      </c>
      <c r="X21" s="92">
        <v>2.1119832006303243</v>
      </c>
      <c r="Y21" s="92">
        <v>2.4991684120811199</v>
      </c>
      <c r="Z21" s="92">
        <v>2.8975725961151251</v>
      </c>
    </row>
    <row r="22" spans="2:27" x14ac:dyDescent="0.25">
      <c r="B22" s="72" t="s">
        <v>44</v>
      </c>
      <c r="C22" s="72" t="s">
        <v>45</v>
      </c>
      <c r="D22" s="72" t="s">
        <v>0</v>
      </c>
      <c r="E22" s="128">
        <v>3</v>
      </c>
      <c r="G22" s="122">
        <v>2</v>
      </c>
      <c r="H22" s="7">
        <v>3.2297755322231256</v>
      </c>
      <c r="I22" s="7">
        <v>2.7810231314909433</v>
      </c>
      <c r="J22" s="7">
        <v>2.4417594832343266</v>
      </c>
      <c r="K22" s="7">
        <v>2.1762709916559064</v>
      </c>
      <c r="L22" s="7">
        <v>1.9628531931328261</v>
      </c>
      <c r="M22" s="126"/>
      <c r="N22" s="121">
        <v>2</v>
      </c>
      <c r="O22" s="92">
        <v>1.6637363195540626</v>
      </c>
      <c r="P22" s="92">
        <v>1.9879894059872358</v>
      </c>
      <c r="Q22" s="92">
        <v>2.4417594832343266</v>
      </c>
      <c r="R22" s="92">
        <v>3.1270356020726195</v>
      </c>
      <c r="S22" s="92">
        <v>4.2884948687285265</v>
      </c>
      <c r="U22" s="121">
        <v>2</v>
      </c>
      <c r="V22" s="92">
        <v>1.5765134337908173</v>
      </c>
      <c r="W22" s="92">
        <v>2.0022068522363075</v>
      </c>
      <c r="X22" s="92">
        <v>2.4417594832343266</v>
      </c>
      <c r="Y22" s="92">
        <v>2.8958593438734863</v>
      </c>
      <c r="Z22" s="92">
        <v>3.3652407581053754</v>
      </c>
    </row>
    <row r="23" spans="2:27" x14ac:dyDescent="0.25">
      <c r="B23" s="73" t="s">
        <v>46</v>
      </c>
      <c r="C23" s="73"/>
      <c r="D23" s="74"/>
      <c r="E23" s="8"/>
      <c r="G23" s="122">
        <v>2.1</v>
      </c>
      <c r="H23" s="7">
        <v>3.7272796299401922</v>
      </c>
      <c r="I23" s="7">
        <v>3.2259347798059212</v>
      </c>
      <c r="J23" s="7">
        <v>2.8434686146627235</v>
      </c>
      <c r="K23" s="7">
        <v>2.5420801178335743</v>
      </c>
      <c r="L23" s="7">
        <v>2.2984589680097969</v>
      </c>
      <c r="N23" s="121">
        <v>2.1</v>
      </c>
      <c r="O23" s="92">
        <v>1.8409453166554246</v>
      </c>
      <c r="P23" s="92">
        <v>2.2463672072762968</v>
      </c>
      <c r="Q23" s="92">
        <v>2.8434686146627235</v>
      </c>
      <c r="R23" s="92">
        <v>3.8177542418611554</v>
      </c>
      <c r="S23" s="92">
        <v>5.7037110809522389</v>
      </c>
      <c r="U23" s="121">
        <v>2.1</v>
      </c>
      <c r="V23" s="92">
        <v>1.8264015371272415</v>
      </c>
      <c r="W23" s="92">
        <v>2.3254744219979231</v>
      </c>
      <c r="X23" s="92">
        <v>2.8434686146627235</v>
      </c>
      <c r="Y23" s="92">
        <v>3.381480950124911</v>
      </c>
      <c r="Z23" s="92">
        <v>3.9406947092256397</v>
      </c>
    </row>
    <row r="24" spans="2:27" x14ac:dyDescent="0.25">
      <c r="B24" s="71" t="s">
        <v>47</v>
      </c>
      <c r="C24" s="71" t="s">
        <v>4</v>
      </c>
      <c r="D24" s="71" t="s">
        <v>0</v>
      </c>
      <c r="E24" s="129">
        <f>52.94*E8^(-0.716)</f>
        <v>2.5275149921107007</v>
      </c>
      <c r="G24" s="122">
        <v>2.2000000000000002</v>
      </c>
      <c r="H24" s="7">
        <v>4.3342144155110827</v>
      </c>
      <c r="I24" s="7">
        <v>3.774954895244711</v>
      </c>
      <c r="J24" s="7">
        <v>3.3435273467486692</v>
      </c>
      <c r="K24" s="7">
        <v>3.0005985175634531</v>
      </c>
      <c r="L24" s="7">
        <v>2.7214708981439046</v>
      </c>
      <c r="N24" s="121">
        <v>2.2000000000000002</v>
      </c>
      <c r="O24" s="92">
        <v>2.0383147188648727</v>
      </c>
      <c r="P24" s="92">
        <v>2.5473463848271711</v>
      </c>
      <c r="Q24" s="92">
        <v>3.3435273467486692</v>
      </c>
      <c r="R24" s="92">
        <v>4.7770028161844245</v>
      </c>
      <c r="S24" s="92">
        <v>8.1481905321182193</v>
      </c>
      <c r="U24" s="121">
        <v>2.2000000000000002</v>
      </c>
      <c r="V24" s="92">
        <v>2.1338886950738178</v>
      </c>
      <c r="W24" s="92">
        <v>2.7255204414237397</v>
      </c>
      <c r="X24" s="92">
        <v>3.3435273467486692</v>
      </c>
      <c r="Y24" s="92">
        <v>3.9897133423114908</v>
      </c>
      <c r="Z24" s="92">
        <v>4.6660507040698738</v>
      </c>
    </row>
    <row r="25" spans="2:27" x14ac:dyDescent="0.25">
      <c r="B25" s="71" t="s">
        <v>48</v>
      </c>
      <c r="C25" s="71" t="s">
        <v>49</v>
      </c>
      <c r="D25" s="71" t="s">
        <v>134</v>
      </c>
      <c r="E25" s="33">
        <f>3157*E9^(-0.322)</f>
        <v>341.40869842475911</v>
      </c>
      <c r="G25" s="122">
        <v>2.2999999999999998</v>
      </c>
      <c r="H25" s="7">
        <v>5.0911468929811434</v>
      </c>
      <c r="I25" s="7">
        <v>4.4694670912501815</v>
      </c>
      <c r="J25" s="7">
        <v>3.9830918581797663</v>
      </c>
      <c r="K25" s="7">
        <v>3.5921840963738787</v>
      </c>
      <c r="L25" s="7">
        <v>3.2711477984528394</v>
      </c>
      <c r="N25" s="121">
        <v>2.2999999999999998</v>
      </c>
      <c r="O25" s="92">
        <v>2.2594923889150662</v>
      </c>
      <c r="P25" s="92">
        <v>2.902409767382105</v>
      </c>
      <c r="Q25" s="92">
        <v>3.9830918581797663</v>
      </c>
      <c r="R25" s="92">
        <v>6.1991595706235634</v>
      </c>
      <c r="S25" s="92">
        <v>13.386425125979798</v>
      </c>
      <c r="U25" s="121">
        <v>2.2999999999999998</v>
      </c>
      <c r="V25" s="92">
        <v>2.521483879949721</v>
      </c>
      <c r="W25" s="92">
        <v>3.2333841090230226</v>
      </c>
      <c r="X25" s="92">
        <v>3.9830918581797663</v>
      </c>
      <c r="Y25" s="92">
        <v>4.7737011011385864</v>
      </c>
      <c r="Z25" s="92">
        <v>5.6086528721097828</v>
      </c>
    </row>
    <row r="26" spans="2:27" ht="15" customHeight="1" x14ac:dyDescent="0.25">
      <c r="B26" s="73" t="s">
        <v>142</v>
      </c>
      <c r="C26" s="73"/>
      <c r="D26" s="74"/>
      <c r="E26" s="8"/>
      <c r="G26" s="122">
        <v>2.4</v>
      </c>
      <c r="H26" s="7">
        <v>6.061522599395027</v>
      </c>
      <c r="I26" s="7">
        <v>5.376138692200775</v>
      </c>
      <c r="J26" s="7">
        <v>4.8300041135045779</v>
      </c>
      <c r="K26" s="7">
        <v>4.384595375851009</v>
      </c>
      <c r="L26" s="7">
        <v>4.0143993084378673</v>
      </c>
      <c r="N26" s="121">
        <v>2.4</v>
      </c>
      <c r="O26" s="92">
        <v>2.5090627454101391</v>
      </c>
      <c r="P26" s="92">
        <v>3.3275743612028461</v>
      </c>
      <c r="Q26" s="92">
        <v>4.8300041135045779</v>
      </c>
      <c r="R26" s="92">
        <v>8.5258683782449438</v>
      </c>
      <c r="S26" s="92">
        <v>32.594035984980209</v>
      </c>
      <c r="U26" s="121">
        <v>2.4</v>
      </c>
      <c r="V26" s="92">
        <v>3.025180924854483</v>
      </c>
      <c r="W26" s="92">
        <v>3.8994413107776444</v>
      </c>
      <c r="X26" s="92">
        <v>4.8300041135045779</v>
      </c>
      <c r="Y26" s="92">
        <v>5.8224891080397931</v>
      </c>
      <c r="Z26" s="92">
        <v>6.8832897201781629</v>
      </c>
    </row>
    <row r="27" spans="2:27" x14ac:dyDescent="0.25">
      <c r="B27" s="71" t="s">
        <v>50</v>
      </c>
      <c r="C27" s="71" t="s">
        <v>51</v>
      </c>
      <c r="D27" s="76" t="s">
        <v>52</v>
      </c>
      <c r="E27" s="33">
        <f>E9*E19*(E15/E20-E14/E24)/1000</f>
        <v>1105.2205179565608</v>
      </c>
      <c r="G27" s="122">
        <v>2.5</v>
      </c>
      <c r="H27" s="7">
        <v>7.3504413137041853</v>
      </c>
      <c r="I27" s="7">
        <v>6.6097108458102074</v>
      </c>
      <c r="J27" s="7">
        <v>6.0046051405283203</v>
      </c>
      <c r="K27" s="7">
        <v>5.5009997054117887</v>
      </c>
      <c r="L27" s="7">
        <v>5.0753322630295452</v>
      </c>
      <c r="N27" s="121">
        <v>2.5</v>
      </c>
      <c r="O27" s="92">
        <v>2.7928679432143451</v>
      </c>
      <c r="P27" s="92">
        <v>3.8458744644892988</v>
      </c>
      <c r="Q27" s="92">
        <v>6.0046051405283203</v>
      </c>
      <c r="R27" s="92">
        <v>13.022564864414141</v>
      </c>
      <c r="S27" s="92">
        <v>-101.83447189425968</v>
      </c>
      <c r="U27" s="121">
        <v>2.5</v>
      </c>
      <c r="V27" s="92">
        <v>3.7063356645658714</v>
      </c>
      <c r="W27" s="92">
        <v>4.8112402956946347</v>
      </c>
      <c r="X27" s="92">
        <v>6.0046051405283203</v>
      </c>
      <c r="Y27" s="92">
        <v>7.2974965665947922</v>
      </c>
      <c r="Z27" s="92">
        <v>8.702907132799762</v>
      </c>
    </row>
    <row r="28" spans="2:27" x14ac:dyDescent="0.25">
      <c r="B28" s="71" t="s">
        <v>50</v>
      </c>
      <c r="C28" s="71" t="s">
        <v>51</v>
      </c>
      <c r="D28" s="71" t="s">
        <v>0</v>
      </c>
      <c r="E28" s="37">
        <f>E27/(E9*E19*E15/E20)*1000</f>
        <v>0.77324196685393709</v>
      </c>
      <c r="G28" s="122">
        <v>2.6</v>
      </c>
      <c r="H28" s="7">
        <v>9.1455539830442181</v>
      </c>
      <c r="I28" s="7">
        <v>8.3858608364657012</v>
      </c>
      <c r="J28" s="7">
        <v>7.7426985889966851</v>
      </c>
      <c r="K28" s="7">
        <v>7.1911647874235358</v>
      </c>
      <c r="L28" s="7">
        <v>6.7129806389475295</v>
      </c>
      <c r="N28" s="121">
        <v>2.6</v>
      </c>
      <c r="O28" s="92">
        <v>3.118470960755269</v>
      </c>
      <c r="P28" s="92">
        <v>4.4916773337576519</v>
      </c>
      <c r="Q28" s="92">
        <v>7.7426985889966851</v>
      </c>
      <c r="R28" s="92">
        <v>25.37756717590646</v>
      </c>
      <c r="S28" s="92">
        <v>-21.18430186085941</v>
      </c>
      <c r="U28" s="121">
        <v>2.6</v>
      </c>
      <c r="V28" s="92">
        <v>4.6787805577000654</v>
      </c>
      <c r="W28" s="92">
        <v>6.1355443534430396</v>
      </c>
      <c r="X28" s="92">
        <v>7.7426985889966851</v>
      </c>
      <c r="Y28" s="92">
        <v>9.5247993574663408</v>
      </c>
      <c r="Z28" s="92">
        <v>11.512056574618944</v>
      </c>
    </row>
    <row r="29" spans="2:27" x14ac:dyDescent="0.25">
      <c r="B29" s="71" t="s">
        <v>53</v>
      </c>
      <c r="C29" s="71" t="s">
        <v>54</v>
      </c>
      <c r="D29" s="71" t="s">
        <v>55</v>
      </c>
      <c r="E29" s="33">
        <f>E9*E19*(1/E20-1/E24)/1000</f>
        <v>4578.9797409800767</v>
      </c>
      <c r="G29" s="122">
        <v>2.7</v>
      </c>
      <c r="H29" s="7">
        <v>11.817917196123533</v>
      </c>
      <c r="I29" s="7">
        <v>11.163482727556739</v>
      </c>
      <c r="J29" s="7">
        <v>10.577725680083024</v>
      </c>
      <c r="K29" s="7">
        <v>10.050374338039584</v>
      </c>
      <c r="L29" s="7">
        <v>9.5731080944427234</v>
      </c>
      <c r="N29" s="121">
        <v>2.7</v>
      </c>
      <c r="O29" s="92">
        <v>3.4958395573538903</v>
      </c>
      <c r="P29" s="92">
        <v>5.3186305361679356</v>
      </c>
      <c r="Q29" s="92">
        <v>10.577725680083024</v>
      </c>
      <c r="R29" s="92">
        <v>208.80205413726307</v>
      </c>
      <c r="S29" s="92">
        <v>-12.221887746540723</v>
      </c>
      <c r="U29" s="121">
        <v>2.7</v>
      </c>
      <c r="V29" s="92">
        <v>6.1801862552563938</v>
      </c>
      <c r="W29" s="92">
        <v>8.2341165588844589</v>
      </c>
      <c r="X29" s="92">
        <v>10.577725680083024</v>
      </c>
      <c r="Y29" s="92">
        <v>13.276945904404116</v>
      </c>
      <c r="Z29" s="92">
        <v>16.41936083714571</v>
      </c>
    </row>
    <row r="30" spans="2:27" x14ac:dyDescent="0.25">
      <c r="B30" s="71" t="s">
        <v>53</v>
      </c>
      <c r="C30" s="71" t="s">
        <v>54</v>
      </c>
      <c r="D30" s="71" t="s">
        <v>0</v>
      </c>
      <c r="E30" s="37">
        <f>E29/(E9*E19/E20)*1000</f>
        <v>0.64391902607532325</v>
      </c>
      <c r="G30" s="122">
        <v>2.8</v>
      </c>
      <c r="H30" s="46">
        <v>16.218517682998694</v>
      </c>
      <c r="I30" s="46">
        <v>16.122129905940056</v>
      </c>
      <c r="J30" s="46">
        <v>16.026881038768419</v>
      </c>
      <c r="K30" s="46">
        <v>15.932751014145131</v>
      </c>
      <c r="L30" s="46">
        <v>15.839720233421714</v>
      </c>
      <c r="M30" s="46"/>
      <c r="N30" s="121">
        <v>2.8</v>
      </c>
      <c r="O30" s="130">
        <v>3.9383846155169602</v>
      </c>
      <c r="P30" s="130">
        <v>6.415388086202868</v>
      </c>
      <c r="Q30" s="130">
        <v>16.026881038768419</v>
      </c>
      <c r="R30" s="130">
        <v>-36.557879984077154</v>
      </c>
      <c r="S30" s="130">
        <v>-8.7747370001148326</v>
      </c>
      <c r="T30" s="46"/>
      <c r="U30" s="121">
        <v>2.8</v>
      </c>
      <c r="V30" s="130">
        <v>8.803378109781967</v>
      </c>
      <c r="W30" s="130">
        <v>12.066480544064754</v>
      </c>
      <c r="X30" s="130">
        <v>16.026881038768419</v>
      </c>
      <c r="Y30" s="130">
        <v>20.934827848533427</v>
      </c>
      <c r="Z30" s="130">
        <v>27.176587097766284</v>
      </c>
      <c r="AA30" s="46"/>
    </row>
    <row r="31" spans="2:27" x14ac:dyDescent="0.25">
      <c r="B31" s="73" t="s">
        <v>56</v>
      </c>
      <c r="C31" s="73"/>
      <c r="D31" s="74"/>
      <c r="E31" s="8"/>
      <c r="G31" s="122">
        <v>2.9</v>
      </c>
      <c r="H31" s="46">
        <v>24.825010386380661</v>
      </c>
      <c r="I31" s="46">
        <v>27.491111745931068</v>
      </c>
      <c r="J31" s="46">
        <v>30.798769641572079</v>
      </c>
      <c r="K31" s="46">
        <v>35.011228052666361</v>
      </c>
      <c r="L31" s="46">
        <v>40.558569344756322</v>
      </c>
      <c r="M31" s="46"/>
      <c r="N31" s="121">
        <v>2.9</v>
      </c>
      <c r="O31" s="130">
        <v>4.4645873405126713</v>
      </c>
      <c r="P31" s="130">
        <v>7.9397296481987301</v>
      </c>
      <c r="Q31" s="130">
        <v>30.798769641572079</v>
      </c>
      <c r="R31" s="130">
        <v>-17.458031573558774</v>
      </c>
      <c r="S31" s="130">
        <v>-6.9497594569865866</v>
      </c>
      <c r="T31" s="46"/>
      <c r="U31" s="121">
        <v>2.9</v>
      </c>
      <c r="V31" s="130">
        <v>14.555353406241389</v>
      </c>
      <c r="W31" s="130">
        <v>21.293542056888498</v>
      </c>
      <c r="X31" s="130">
        <v>30.798769641572079</v>
      </c>
      <c r="Y31" s="130">
        <v>45.215847781675492</v>
      </c>
      <c r="Z31" s="130">
        <v>69.678534719112506</v>
      </c>
      <c r="AA31" s="46"/>
    </row>
    <row r="32" spans="2:27" s="46" customFormat="1" x14ac:dyDescent="0.25">
      <c r="B32" s="71" t="s">
        <v>57</v>
      </c>
      <c r="C32" s="71" t="s">
        <v>58</v>
      </c>
      <c r="D32" s="76" t="s">
        <v>135</v>
      </c>
      <c r="E32" s="131">
        <f>E25*E9*E22/1000</f>
        <v>1024.2260952742772</v>
      </c>
      <c r="G32" s="7"/>
    </row>
    <row r="33" spans="2:9" s="46" customFormat="1" x14ac:dyDescent="0.25">
      <c r="B33" s="71" t="s">
        <v>59</v>
      </c>
      <c r="C33" s="71" t="s">
        <v>60</v>
      </c>
      <c r="D33" s="76" t="s">
        <v>136</v>
      </c>
      <c r="E33" s="45">
        <f>E9*E19*E11/E20/1000</f>
        <v>1068.1926561754885</v>
      </c>
    </row>
    <row r="34" spans="2:9" s="46" customFormat="1" x14ac:dyDescent="0.25">
      <c r="B34" s="71" t="s">
        <v>61</v>
      </c>
      <c r="C34" s="71" t="s">
        <v>62</v>
      </c>
      <c r="D34" s="76" t="s">
        <v>136</v>
      </c>
      <c r="E34" s="45">
        <f>E9*E19*E12/E24/1000</f>
        <v>886.24597954586216</v>
      </c>
    </row>
    <row r="35" spans="2:9" s="46" customFormat="1" x14ac:dyDescent="0.25">
      <c r="B35" s="71" t="s">
        <v>63</v>
      </c>
      <c r="C35" s="71" t="s">
        <v>64</v>
      </c>
      <c r="D35" s="76" t="s">
        <v>136</v>
      </c>
      <c r="E35" s="45">
        <f>E32*E21</f>
        <v>40.969043810971087</v>
      </c>
    </row>
    <row r="36" spans="2:9" x14ac:dyDescent="0.25">
      <c r="B36" s="71" t="s">
        <v>65</v>
      </c>
      <c r="C36" s="71" t="s">
        <v>66</v>
      </c>
      <c r="D36" s="71" t="s">
        <v>136</v>
      </c>
      <c r="E36" s="51">
        <f>E27*E13/1000</f>
        <v>102.23289791098188</v>
      </c>
    </row>
    <row r="37" spans="2:9" x14ac:dyDescent="0.25">
      <c r="B37" s="71" t="s">
        <v>67</v>
      </c>
      <c r="C37" s="71" t="s">
        <v>68</v>
      </c>
      <c r="D37" s="71" t="s">
        <v>136</v>
      </c>
      <c r="E37" s="132">
        <f>E33-E34-E35+E36</f>
        <v>243.21053072963718</v>
      </c>
    </row>
    <row r="38" spans="2:9" x14ac:dyDescent="0.25">
      <c r="B38" s="73" t="s">
        <v>69</v>
      </c>
      <c r="C38" s="73"/>
      <c r="D38" s="74"/>
      <c r="E38" s="8"/>
    </row>
    <row r="39" spans="2:9" x14ac:dyDescent="0.25">
      <c r="B39" s="72" t="s">
        <v>70</v>
      </c>
      <c r="C39" s="72" t="s">
        <v>71</v>
      </c>
      <c r="D39" s="72" t="s">
        <v>0</v>
      </c>
      <c r="E39" s="55">
        <v>0.1</v>
      </c>
    </row>
    <row r="40" spans="2:9" x14ac:dyDescent="0.25">
      <c r="B40" s="71" t="s">
        <v>72</v>
      </c>
      <c r="C40" s="71" t="s">
        <v>73</v>
      </c>
      <c r="D40" s="71" t="s">
        <v>74</v>
      </c>
      <c r="E40" s="32">
        <f>E32/E37</f>
        <v>4.2112736327722953</v>
      </c>
    </row>
    <row r="41" spans="2:9" x14ac:dyDescent="0.25">
      <c r="B41" s="71" t="s">
        <v>75</v>
      </c>
      <c r="C41" s="71" t="s">
        <v>76</v>
      </c>
      <c r="D41" s="71" t="s">
        <v>74</v>
      </c>
      <c r="E41" s="32">
        <f>-LN(1-(E32*E39/E37))/LN(1+E39)</f>
        <v>5.7357230659570151</v>
      </c>
    </row>
    <row r="42" spans="2:9" x14ac:dyDescent="0.25">
      <c r="B42" s="4"/>
      <c r="C42" s="4"/>
      <c r="D42" s="4"/>
      <c r="E42" s="4"/>
      <c r="F42" s="4"/>
      <c r="G42" s="4"/>
      <c r="H42" s="4"/>
      <c r="I42" s="4"/>
    </row>
    <row r="43" spans="2:9" x14ac:dyDescent="0.25">
      <c r="B43" s="108" t="s">
        <v>124</v>
      </c>
      <c r="C43" s="108" t="s">
        <v>125</v>
      </c>
      <c r="D43" s="4"/>
      <c r="E43" s="4"/>
      <c r="F43" s="108" t="s">
        <v>139</v>
      </c>
      <c r="G43" s="4"/>
      <c r="H43" s="4"/>
      <c r="I43" s="4"/>
    </row>
    <row r="44" spans="2:9" x14ac:dyDescent="0.25">
      <c r="B44" s="109" t="s">
        <v>122</v>
      </c>
      <c r="C44" s="4"/>
      <c r="D44" s="4"/>
      <c r="E44" s="4"/>
      <c r="F44" s="4"/>
      <c r="G44" s="4"/>
      <c r="H44" s="4"/>
      <c r="I44" s="4"/>
    </row>
    <row r="45" spans="2:9" x14ac:dyDescent="0.25">
      <c r="B45" s="110" t="s">
        <v>123</v>
      </c>
      <c r="C45" s="4"/>
      <c r="D45" s="4"/>
      <c r="E45" s="4"/>
      <c r="F45" s="4" t="s">
        <v>140</v>
      </c>
      <c r="G45" s="4"/>
      <c r="H45" s="4"/>
      <c r="I45" s="4"/>
    </row>
    <row r="46" spans="2:9" x14ac:dyDescent="0.25">
      <c r="B46" s="111" t="s">
        <v>121</v>
      </c>
      <c r="C46" s="4"/>
      <c r="D46" s="4"/>
      <c r="E46" s="4"/>
      <c r="F46" s="4"/>
      <c r="G46" s="4"/>
      <c r="H46" s="4"/>
      <c r="I46" s="4"/>
    </row>
    <row r="47" spans="2:9" x14ac:dyDescent="0.25">
      <c r="B47" s="4"/>
      <c r="C47" s="4"/>
      <c r="D47" s="4"/>
      <c r="E47" s="4"/>
      <c r="F47" s="4" t="s">
        <v>141</v>
      </c>
      <c r="G47" s="4"/>
      <c r="H47" s="4"/>
      <c r="I47" s="4"/>
    </row>
    <row r="48" spans="2:9" x14ac:dyDescent="0.25">
      <c r="B48" s="4"/>
      <c r="C48" s="4"/>
      <c r="D48" s="4"/>
      <c r="E48" s="4"/>
      <c r="F48" s="4"/>
      <c r="G48" s="4"/>
      <c r="H48" s="4"/>
      <c r="I48" s="4"/>
    </row>
    <row r="49" spans="2:9" x14ac:dyDescent="0.25">
      <c r="B49" s="4"/>
      <c r="C49" s="4"/>
      <c r="D49" s="4"/>
      <c r="E49" s="4"/>
      <c r="F49" s="4"/>
      <c r="G49" s="4"/>
      <c r="H49" s="4"/>
      <c r="I49" s="4"/>
    </row>
    <row r="50" spans="2:9" x14ac:dyDescent="0.25">
      <c r="B50" s="4"/>
      <c r="C50" s="4"/>
      <c r="D50" s="4"/>
      <c r="E50" s="4"/>
      <c r="F50" s="135"/>
      <c r="G50" s="4"/>
      <c r="H50" s="4"/>
      <c r="I50" s="4"/>
    </row>
    <row r="51" spans="2:9" x14ac:dyDescent="0.25">
      <c r="B51" s="4"/>
      <c r="C51" s="4"/>
      <c r="D51" s="4"/>
      <c r="E51" s="4"/>
      <c r="F51" s="135"/>
      <c r="G51" s="4"/>
      <c r="H51" s="4"/>
      <c r="I51" s="4"/>
    </row>
    <row r="52" spans="2:9" x14ac:dyDescent="0.25">
      <c r="F52" s="87"/>
    </row>
    <row r="53" spans="2:9" x14ac:dyDescent="0.25">
      <c r="F53" s="87"/>
    </row>
    <row r="54" spans="2:9" x14ac:dyDescent="0.25">
      <c r="F54" s="87"/>
    </row>
    <row r="55" spans="2:9" x14ac:dyDescent="0.25">
      <c r="F55" s="87"/>
    </row>
    <row r="56" spans="2:9" x14ac:dyDescent="0.25">
      <c r="F56" s="87"/>
    </row>
    <row r="57" spans="2:9" x14ac:dyDescent="0.25">
      <c r="F57" s="87"/>
    </row>
    <row r="58" spans="2:9" x14ac:dyDescent="0.25">
      <c r="F58" s="87"/>
    </row>
    <row r="59" spans="2:9" x14ac:dyDescent="0.25">
      <c r="F59" s="87"/>
    </row>
    <row r="60" spans="2:9" x14ac:dyDescent="0.25">
      <c r="C60" s="46"/>
      <c r="D60" s="46"/>
      <c r="E60" s="46"/>
    </row>
    <row r="63" spans="2:9" x14ac:dyDescent="0.25">
      <c r="C63" s="46"/>
      <c r="D63" s="46"/>
      <c r="E63" s="46"/>
    </row>
  </sheetData>
  <sheetProtection sheet="1" objects="1" scenarios="1"/>
  <conditionalFormatting sqref="E33:E3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{F1E3A968-56CD-4D73-A3F8-F5CF39D86AD0}</x14:id>
        </ext>
      </extLst>
    </cfRule>
  </conditionalFormatting>
  <conditionalFormatting sqref="H7:L31">
    <cfRule type="cellIs" dxfId="2" priority="10" operator="lessThan">
      <formula>10</formula>
    </cfRule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7:S31">
    <cfRule type="cellIs" dxfId="1" priority="14" operator="lessThan">
      <formula>10</formula>
    </cfRule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V7:Z31">
    <cfRule type="cellIs" dxfId="0" priority="12" operator="lessThan">
      <formula>10</formula>
    </cfRule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F14" r:id="rId1" display="https://www.bafu.admin.ch/bafu/de/home/themen/klima/fragen-antworten.html" xr:uid="{26839A78-FA5E-4FC3-82F7-D50A9C833178}"/>
    <hyperlink ref="F15" r:id="rId2" display="https://www.bafu.admin.ch/dam/bafu/de/dokumente/klima/fachinfo-daten/CO2_Emissionsfaktoren_THG_Inventar.pdf.download.pdf/Faktenblatt_CO2-Emissionsfaktoren_01-2022_DE.pdf" xr:uid="{F23DAE87-CF7B-4C87-81A1-9E41F8220523}"/>
  </hyperlinks>
  <pageMargins left="0.7" right="0.7" top="0.78740157499999996" bottom="0.78740157499999996" header="0.3" footer="0.3"/>
  <pageSetup paperSize="9" orientation="portrait" horizontalDpi="4294967293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E3A968-56CD-4D73-A3F8-F5CF39D86A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E33:E36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4f1ed3-035d-4ccf-baa8-bc69fc8246f9" xsi:nil="true"/>
    <lcf76f155ced4ddcb4097134ff3c332f xmlns="61c656b8-6c70-4d4e-932b-189053679b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428632A21B0E45831C624ABBDCAE6A" ma:contentTypeVersion="18" ma:contentTypeDescription="Ein neues Dokument erstellen." ma:contentTypeScope="" ma:versionID="fa2ac2b17c50e48b8ab300c90cf46024">
  <xsd:schema xmlns:xsd="http://www.w3.org/2001/XMLSchema" xmlns:xs="http://www.w3.org/2001/XMLSchema" xmlns:p="http://schemas.microsoft.com/office/2006/metadata/properties" xmlns:ns2="61c656b8-6c70-4d4e-932b-189053679b1c" xmlns:ns3="e64f1ed3-035d-4ccf-baa8-bc69fc8246f9" targetNamespace="http://schemas.microsoft.com/office/2006/metadata/properties" ma:root="true" ma:fieldsID="f13d9fa0ae10a82a76aef030ae191071" ns2:_="" ns3:_="">
    <xsd:import namespace="61c656b8-6c70-4d4e-932b-189053679b1c"/>
    <xsd:import namespace="e64f1ed3-035d-4ccf-baa8-bc69fc824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656b8-6c70-4d4e-932b-189053679b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212c26d-ba8a-401b-a725-3045b2045b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f1ed3-035d-4ccf-baa8-bc69fc8246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d78aaa7-e02d-4bf1-ad66-1186d0dcb778}" ma:internalName="TaxCatchAll" ma:showField="CatchAllData" ma:web="e64f1ed3-035d-4ccf-baa8-bc69fc824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8E4403-3E57-4E18-BCD1-4E70424268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1FF9C5-C76A-4296-9518-BF9B00BF1644}">
  <ds:schemaRefs>
    <ds:schemaRef ds:uri="http://schemas.microsoft.com/office/2006/metadata/properties"/>
    <ds:schemaRef ds:uri="http://schemas.microsoft.com/office/infopath/2007/PartnerControls"/>
    <ds:schemaRef ds:uri="e64f1ed3-035d-4ccf-baa8-bc69fc8246f9"/>
    <ds:schemaRef ds:uri="61c656b8-6c70-4d4e-932b-189053679b1c"/>
  </ds:schemaRefs>
</ds:datastoreItem>
</file>

<file path=customXml/itemProps3.xml><?xml version="1.0" encoding="utf-8"?>
<ds:datastoreItem xmlns:ds="http://schemas.openxmlformats.org/officeDocument/2006/customXml" ds:itemID="{EB6F1492-198D-4FD6-A961-C7915A2C0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c656b8-6c70-4d4e-932b-189053679b1c"/>
    <ds:schemaRef ds:uri="e64f1ed3-035d-4ccf-baa8-bc69fc8246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(0) Impressum</vt:lpstr>
      <vt:lpstr>(1) HTHP Evaluation Tool</vt:lpstr>
      <vt:lpstr>(2) Sensitivity Price Ratio</vt:lpstr>
      <vt:lpstr>'(1) HTHP Evaluation Tool'!Druckbereich</vt:lpstr>
      <vt:lpstr>'(2) Sensitivity Price Ratio'!Druckbereich</vt:lpstr>
    </vt:vector>
  </TitlesOfParts>
  <Company>NTB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 Arpagaus</dc:creator>
  <cp:lastModifiedBy>Cordin Arpagaus</cp:lastModifiedBy>
  <dcterms:created xsi:type="dcterms:W3CDTF">2022-11-17T20:50:54Z</dcterms:created>
  <dcterms:modified xsi:type="dcterms:W3CDTF">2025-09-21T08:54:26Z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0x0101008F428632A21B0E45831C624ABBDCAE6A</vt:lpwstr>
  </property>
  <property fmtid="{D5CDD505-2E9C-101B-9397-08002B2CF9AE}" pid="3" name="MediaServiceImageTags">
    <vt:lpwstr/>
  </property>
</Properties>
</file>